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wagner/Dropbox/:foodcoachme/:marketing/:recipes/"/>
    </mc:Choice>
  </mc:AlternateContent>
  <xr:revisionPtr revIDLastSave="0" documentId="8_{DF483211-C71F-7248-A283-25551B2C8BD7}" xr6:coauthVersionLast="40" xr6:coauthVersionMax="40" xr10:uidLastSave="{00000000-0000-0000-0000-000000000000}"/>
  <bookViews>
    <workbookView xWindow="6860" yWindow="3080" windowWidth="27640" windowHeight="16940" xr2:uid="{19E5D479-477C-7C46-8338-95EBC100C4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92" i="1" l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<sst xmlns="http://schemas.openxmlformats.org/spreadsheetml/2006/main" count="1007" uniqueCount="60">
  <si>
    <t>Title</t>
  </si>
  <si>
    <t>Ingredient Category</t>
  </si>
  <si>
    <t>Cooking Method (OB = Oven Baked, ST = Stove Top, SC = Slow Cooker)</t>
  </si>
  <si>
    <t>Beef</t>
  </si>
  <si>
    <t>No Bake</t>
  </si>
  <si>
    <t>Eggs</t>
  </si>
  <si>
    <t>OB</t>
  </si>
  <si>
    <t>Chicken</t>
  </si>
  <si>
    <t>SC</t>
  </si>
  <si>
    <t>ST</t>
  </si>
  <si>
    <t>eggs</t>
  </si>
  <si>
    <t>Turkey</t>
  </si>
  <si>
    <t>Veggies</t>
  </si>
  <si>
    <t>Grill</t>
  </si>
  <si>
    <t>Pork</t>
  </si>
  <si>
    <t>Sweets</t>
  </si>
  <si>
    <t>Side Dish Misc</t>
  </si>
  <si>
    <t>drink</t>
  </si>
  <si>
    <t>St</t>
  </si>
  <si>
    <t>fish</t>
  </si>
  <si>
    <t>beef</t>
  </si>
  <si>
    <t>chicken</t>
  </si>
  <si>
    <t>Fish</t>
  </si>
  <si>
    <t>veggies</t>
  </si>
  <si>
    <t>NC</t>
  </si>
  <si>
    <t>beans</t>
  </si>
  <si>
    <t>BLT Deviled Eggs - Bariatric Recipe</t>
  </si>
  <si>
    <t xml:space="preserve"> OB</t>
  </si>
  <si>
    <t>Drinks</t>
  </si>
  <si>
    <t xml:space="preserve">IP </t>
  </si>
  <si>
    <t>Steak</t>
  </si>
  <si>
    <t>dirnk</t>
  </si>
  <si>
    <t>sweets</t>
  </si>
  <si>
    <t>Drink</t>
  </si>
  <si>
    <t>Dip</t>
  </si>
  <si>
    <t>yogurt</t>
  </si>
  <si>
    <t>Egg</t>
  </si>
  <si>
    <t>turkey</t>
  </si>
  <si>
    <t>misc</t>
  </si>
  <si>
    <t>Ob</t>
  </si>
  <si>
    <t>Shrimp</t>
  </si>
  <si>
    <t xml:space="preserve">Pork </t>
  </si>
  <si>
    <t>Protein Powder</t>
  </si>
  <si>
    <t>pork</t>
  </si>
  <si>
    <t>cauliflower</t>
  </si>
  <si>
    <t xml:space="preserve">Eggs </t>
  </si>
  <si>
    <t>Zucchini Turkey Burgers</t>
  </si>
  <si>
    <t>drinks</t>
  </si>
  <si>
    <t>salmon</t>
  </si>
  <si>
    <t>Chicken Zoodle Stew</t>
  </si>
  <si>
    <t>IP</t>
  </si>
  <si>
    <t>Instant Pot Barbecue Shredded Pork</t>
  </si>
  <si>
    <t>protein powder</t>
  </si>
  <si>
    <t>Instant Pot</t>
  </si>
  <si>
    <t>Rosemary Tomato Beef Skillet</t>
  </si>
  <si>
    <t>Green Enchilada Pork Chili</t>
  </si>
  <si>
    <t>Asian Chicken Thighs with Cauliflower Rice</t>
  </si>
  <si>
    <t>Instant Pot Barbecue Chicken and Carrots</t>
  </si>
  <si>
    <t>Italian Zucchini Stew</t>
  </si>
  <si>
    <t>Instant Pot Turkey Burgers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</si>
</sst>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14"/>
      <color rgb="FF0000FF"/>
      <name val="Arial"/>
      <family val="2"/>
    </font>
    <font>
      <u/>
      <sz val="14"/>
      <color rgb="FF4472C4"/>
      <name val="Arial"/>
      <family val="2"/>
    </font>
    <font>
      <u/>
      <sz val="14"/>
      <color theme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1" fillId="0" borderId="1" xfId="1" applyBorder="1"/>
    <xf numFmtId="0" fontId="7" fillId="0" borderId="1" xfId="1" applyFont="1" applyBorder="1"/>
    <xf numFmtId="0" fontId="8" fillId="0" borderId="1" xfId="1" applyFont="1" applyBorder="1"/>
    <xf numFmtId="0" fontId="9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coach.me/recipe/chicken-zoodle-stew/" TargetMode="External"/><Relationship Id="rId3" Type="http://schemas.openxmlformats.org/officeDocument/2006/relationships/hyperlink" Target="https://www.foodcoach.me/recipe/green-enchilada-pork-chili/" TargetMode="External"/><Relationship Id="rId7" Type="http://schemas.openxmlformats.org/officeDocument/2006/relationships/hyperlink" Target="https://www.foodcoach.me/?p=37403&amp;preview=true&amp;preview_id=37403" TargetMode="External"/><Relationship Id="rId2" Type="http://schemas.openxmlformats.org/officeDocument/2006/relationships/hyperlink" Target="https://www.foodcoach.me/recipe/rosemary-tomato-beef-skillet/" TargetMode="External"/><Relationship Id="rId1" Type="http://schemas.openxmlformats.org/officeDocument/2006/relationships/hyperlink" Target="https://www.foodcoach.me/recipe/instant-pot-barbecue-shredded-pork/" TargetMode="External"/><Relationship Id="rId6" Type="http://schemas.openxmlformats.org/officeDocument/2006/relationships/hyperlink" Target="https://www.foodcoach.me/recipe/asian-chicken-thighs-with-cauliflower-rice/" TargetMode="External"/><Relationship Id="rId5" Type="http://schemas.openxmlformats.org/officeDocument/2006/relationships/hyperlink" Target="https://www.foodcoach.me/recipe/instant-pot-barbecue-chicken-and-carrots/" TargetMode="External"/><Relationship Id="rId4" Type="http://schemas.openxmlformats.org/officeDocument/2006/relationships/hyperlink" Target="https://www.foodcoach.me/recipe/italian-zucchini-ste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61F-A65A-3B4D-8F04-B22D0323EA14}">
  <dimension ref="A1:C1000"/>
  <sheetViews>
    <sheetView tabSelected="1" topLeftCell="A383" workbookViewId="0">
      <selection activeCell="A397" sqref="A397"/>
    </sheetView>
  </sheetViews>
  <sheetFormatPr baseColWidth="10" defaultRowHeight="16" x14ac:dyDescent="0.2"/>
  <cols>
    <col min="1" max="1" width="74.1640625" style="4" customWidth="1"/>
    <col min="2" max="2" width="20.5" style="4" customWidth="1"/>
    <col min="3" max="3" width="16.1640625" style="4" customWidth="1"/>
  </cols>
  <sheetData>
    <row r="1" spans="1:3" ht="102" x14ac:dyDescent="0.2">
      <c r="A1" s="1" t="s">
        <v>0</v>
      </c>
      <c r="B1" s="2" t="s">
        <v>1</v>
      </c>
      <c r="C1" s="2" t="s">
        <v>2</v>
      </c>
    </row>
    <row r="2" spans="1:3" ht="18" x14ac:dyDescent="0.2">
      <c r="A2" s="6" t="str">
        <f>HYPERLINK("https://www.foodcoach.me/recipe/broccoli-tomato-frittata/","Broccoli Tomato Frittata")</f>
        <v>Broccoli Tomato Frittata</v>
      </c>
      <c r="B2" s="5" t="s">
        <v>5</v>
      </c>
      <c r="C2" s="5" t="s">
        <v>6</v>
      </c>
    </row>
    <row r="3" spans="1:3" ht="18" x14ac:dyDescent="0.2">
      <c r="A3" s="6" t="str">
        <f>HYPERLINK("https://www.foodcoach.me/recipe/buffalo-chicken-meatballs-crockpot-recipe/","Buffalo Chicken Meatballs (Crockpot® Recipe)")</f>
        <v>Buffalo Chicken Meatballs (Crockpot® Recipe)</v>
      </c>
      <c r="B3" s="5" t="s">
        <v>7</v>
      </c>
      <c r="C3" s="5" t="s">
        <v>8</v>
      </c>
    </row>
    <row r="4" spans="1:3" ht="18" x14ac:dyDescent="0.2">
      <c r="A4" s="6" t="str">
        <f>HYPERLINK("https://www.foodcoach.me/recipe/buffalo-chicken-salad-wls-recipe/","Buffalo Chicken Salad - WLS Recipe")</f>
        <v>Buffalo Chicken Salad - WLS Recipe</v>
      </c>
      <c r="B4" s="5" t="s">
        <v>7</v>
      </c>
      <c r="C4" s="5" t="s">
        <v>4</v>
      </c>
    </row>
    <row r="5" spans="1:3" ht="18" x14ac:dyDescent="0.2">
      <c r="A5" s="6" t="str">
        <f>HYPERLINK("https://www.foodcoach.me/recipe/fried-eggs-on-parmesan-cheese-crust/","Fried Eggs on Parmesan Cheese Crust")</f>
        <v>Fried Eggs on Parmesan Cheese Crust</v>
      </c>
      <c r="B5" s="5" t="s">
        <v>5</v>
      </c>
      <c r="C5" s="5" t="s">
        <v>9</v>
      </c>
    </row>
    <row r="6" spans="1:3" ht="18" x14ac:dyDescent="0.2">
      <c r="A6" s="6" t="str">
        <f>HYPERLINK("https://www.foodcoach.me/recipe/scrambled-eggs-with-sliced-tomatoes/","Scrambled Eggs with Sliced Tomatoes")</f>
        <v>Scrambled Eggs with Sliced Tomatoes</v>
      </c>
      <c r="B6" s="5" t="s">
        <v>10</v>
      </c>
      <c r="C6" s="5" t="s">
        <v>9</v>
      </c>
    </row>
    <row r="7" spans="1:3" ht="18" x14ac:dyDescent="0.2">
      <c r="A7" s="6" t="str">
        <f>HYPERLINK("https://www.foodcoach.me/recipe/balsamic-chicken-summer-squash-salad/","Balsamic Chicken &amp; Summer Squash Salad")</f>
        <v>Balsamic Chicken &amp; Summer Squash Salad</v>
      </c>
      <c r="B7" s="5" t="s">
        <v>7</v>
      </c>
      <c r="C7" s="5" t="s">
        <v>9</v>
      </c>
    </row>
    <row r="8" spans="1:3" ht="18" x14ac:dyDescent="0.2">
      <c r="A8" s="6" t="str">
        <f>HYPERLINK("https://www.foodcoach.me/recipe/simple-italian-stuffed-peppers/","Simple Italian Stuffed Peppers")</f>
        <v>Simple Italian Stuffed Peppers</v>
      </c>
      <c r="B8" s="5" t="s">
        <v>11</v>
      </c>
      <c r="C8" s="5" t="s">
        <v>6</v>
      </c>
    </row>
    <row r="9" spans="1:3" ht="18" x14ac:dyDescent="0.2">
      <c r="A9" s="6" t="str">
        <f>HYPERLINK("https://www.foodcoach.me/recipe/arugala-salad-with-pears-gruyere-cheese-pumpkin-seeds/","Arugala Salad with Pears, Gruyere Cheese &amp; Pumpkin Seeds")</f>
        <v>Arugala Salad with Pears, Gruyere Cheese &amp; Pumpkin Seeds</v>
      </c>
      <c r="B9" s="5" t="s">
        <v>12</v>
      </c>
      <c r="C9" s="5" t="s">
        <v>4</v>
      </c>
    </row>
    <row r="10" spans="1:3" ht="18" x14ac:dyDescent="0.2">
      <c r="A10" s="6" t="str">
        <f>HYPERLINK("https://www.foodcoach.me/recipe/turkey-bacon-spinach-sliders-wls-burger/","Bacon Spinach Sliders - WLS Burger")</f>
        <v>Bacon Spinach Sliders - WLS Burger</v>
      </c>
      <c r="B10" s="5" t="s">
        <v>3</v>
      </c>
      <c r="C10" s="5" t="s">
        <v>13</v>
      </c>
    </row>
    <row r="11" spans="1:3" ht="18" x14ac:dyDescent="0.2">
      <c r="A11" s="6" t="str">
        <f>HYPERLINK("https://www.foodcoach.me/recipe/bacon-wrapped-honey-mustard-bites/","Bacon Wrapped Honey Mustard Bites")</f>
        <v>Bacon Wrapped Honey Mustard Bites</v>
      </c>
      <c r="B11" s="5" t="s">
        <v>7</v>
      </c>
      <c r="C11" s="5" t="s">
        <v>6</v>
      </c>
    </row>
    <row r="12" spans="1:3" ht="18" x14ac:dyDescent="0.2">
      <c r="A12" s="6" t="str">
        <f>HYPERLINK("https://www.foodcoach.me/recipe/barbecue-pork-tenderloin-parmesan-roasted-carrots/","Barbecue Pork Tenderloin &amp; Parmesan Roasted Carrots")</f>
        <v>Barbecue Pork Tenderloin &amp; Parmesan Roasted Carrots</v>
      </c>
      <c r="B12" s="5" t="s">
        <v>14</v>
      </c>
      <c r="C12" s="5" t="s">
        <v>6</v>
      </c>
    </row>
    <row r="13" spans="1:3" ht="18" x14ac:dyDescent="0.2">
      <c r="A13" s="6" t="str">
        <f>HYPERLINK("https://www.foodcoach.me/recipe/broccoli-and-cauliflower-casserole/","Broccoli and Cauliflower Casserole")</f>
        <v>Broccoli and Cauliflower Casserole</v>
      </c>
      <c r="B13" s="5" t="s">
        <v>12</v>
      </c>
      <c r="C13" s="5" t="s">
        <v>6</v>
      </c>
    </row>
    <row r="14" spans="1:3" ht="18" x14ac:dyDescent="0.2">
      <c r="A14" s="6" t="str">
        <f>HYPERLINK("https://www.foodcoach.me/recipe/bruschetta-topped-grilled-steaks/","Bruschetta Topped Grilled Steaks")</f>
        <v>Bruschetta Topped Grilled Steaks</v>
      </c>
      <c r="B14" s="5" t="s">
        <v>3</v>
      </c>
      <c r="C14" s="5" t="s">
        <v>13</v>
      </c>
    </row>
    <row r="15" spans="1:3" ht="18" x14ac:dyDescent="0.2">
      <c r="A15" s="6" t="str">
        <f>HYPERLINK("https://www.foodcoach.me/recipe/buffalo-chicken-skillet/","Buffalo Chicken Skillet")</f>
        <v>Buffalo Chicken Skillet</v>
      </c>
      <c r="B15" s="5" t="s">
        <v>7</v>
      </c>
      <c r="C15" s="5" t="s">
        <v>9</v>
      </c>
    </row>
    <row r="16" spans="1:3" ht="18" x14ac:dyDescent="0.2">
      <c r="A16" s="6" t="str">
        <f>HYPERLINK("https://www.foodcoach.me/recipe/107/","Cajun Seasoned Stuffed Chicken Breast")</f>
        <v>Cajun Seasoned Stuffed Chicken Breast</v>
      </c>
      <c r="B16" s="5" t="s">
        <v>7</v>
      </c>
      <c r="C16" s="5" t="s">
        <v>6</v>
      </c>
    </row>
    <row r="17" spans="1:3" ht="18" x14ac:dyDescent="0.2">
      <c r="A17" s="6" t="str">
        <f>HYPERLINK("https://www.foodcoach.me/recipe/california-cobb-salad/","California Cobb Salad - WLS Recipe")</f>
        <v>California Cobb Salad - WLS Recipe</v>
      </c>
      <c r="B17" s="5" t="s">
        <v>12</v>
      </c>
      <c r="C17" s="5" t="s">
        <v>4</v>
      </c>
    </row>
    <row r="18" spans="1:3" ht="18" x14ac:dyDescent="0.2">
      <c r="A18" s="6" t="str">
        <f>HYPERLINK("https://www.foodcoach.me/recipe/crustless-pumpkin-cheesecake/","Crustless Pumpkin Cheesecake")</f>
        <v>Crustless Pumpkin Cheesecake</v>
      </c>
      <c r="B18" s="5" t="s">
        <v>15</v>
      </c>
      <c r="C18" s="5" t="s">
        <v>4</v>
      </c>
    </row>
    <row r="19" spans="1:3" ht="18" x14ac:dyDescent="0.2">
      <c r="A19" s="6" t="str">
        <f>HYPERLINK("https://www.foodcoach.me/recipe/flank-steak-with-fruit-salsa/","Flank Steak with Peach Salsa")</f>
        <v>Flank Steak with Peach Salsa</v>
      </c>
      <c r="B19" s="5" t="s">
        <v>3</v>
      </c>
      <c r="C19" s="5" t="s">
        <v>13</v>
      </c>
    </row>
    <row r="20" spans="1:3" ht="18" x14ac:dyDescent="0.2">
      <c r="A20" s="6" t="str">
        <f>HYPERLINK("https://www.foodcoach.me/recipe/foil-pack-green-beans/","Foil Pack Green Beans (Private)")</f>
        <v>Foil Pack Green Beans (Private)</v>
      </c>
      <c r="B20" s="5" t="s">
        <v>12</v>
      </c>
      <c r="C20" s="5" t="s">
        <v>13</v>
      </c>
    </row>
    <row r="21" spans="1:3" ht="18" x14ac:dyDescent="0.2">
      <c r="A21" s="6" t="str">
        <f>HYPERLINK("https://www.foodcoach.me/recipe/garlic-lemon-chicken/","Garlic Lemon Chicken - Bariatric Recipe")</f>
        <v>Garlic Lemon Chicken - Bariatric Recipe</v>
      </c>
      <c r="B21" s="5" t="s">
        <v>7</v>
      </c>
      <c r="C21" s="5" t="s">
        <v>6</v>
      </c>
    </row>
    <row r="22" spans="1:3" ht="18" x14ac:dyDescent="0.2">
      <c r="A22" s="6" t="str">
        <f>HYPERLINK("https://www.foodcoach.me/recipe/pico-de-gallo-grilled-chicken/","Pico de Gallo Grilled Chicken - WLS Recipes")</f>
        <v>Pico de Gallo Grilled Chicken - WLS Recipes</v>
      </c>
      <c r="B22" s="5" t="s">
        <v>7</v>
      </c>
      <c r="C22" s="5" t="s">
        <v>13</v>
      </c>
    </row>
    <row r="23" spans="1:3" ht="18" x14ac:dyDescent="0.2">
      <c r="A23" s="6" t="str">
        <f>HYPERLINK("https://www.foodcoach.me/recipe/sun-dried-tomato-mini-meatloaf/","Sun-Dried Tomato Mini Meatloaf")</f>
        <v>Sun-Dried Tomato Mini Meatloaf</v>
      </c>
      <c r="B23" s="5" t="s">
        <v>11</v>
      </c>
      <c r="C23" s="5" t="s">
        <v>6</v>
      </c>
    </row>
    <row r="24" spans="1:3" ht="18" x14ac:dyDescent="0.2">
      <c r="A24" s="6" t="str">
        <f>HYPERLINK("https://www.foodcoach.me/recipe/20-minute-taco-chili/","20 Minute Taco Chili")</f>
        <v>20 Minute Taco Chili</v>
      </c>
      <c r="B24" s="5" t="s">
        <v>3</v>
      </c>
      <c r="C24" s="5" t="s">
        <v>9</v>
      </c>
    </row>
    <row r="25" spans="1:3" ht="18" x14ac:dyDescent="0.2">
      <c r="A25" s="6" t="str">
        <f>HYPERLINK("https://www.foodcoach.me/recipe/3-ingredient-appetizers-feta-stuffed-watermelon-blocks/","3 Ingredient Appetizers - Feta Stuffed Watermelon Blocks")</f>
        <v>3 Ingredient Appetizers - Feta Stuffed Watermelon Blocks</v>
      </c>
      <c r="B25" s="5" t="s">
        <v>16</v>
      </c>
      <c r="C25" s="5" t="s">
        <v>4</v>
      </c>
    </row>
    <row r="26" spans="1:3" ht="18" x14ac:dyDescent="0.2">
      <c r="A26" s="6" t="str">
        <f>HYPERLINK("https://www.foodcoach.me/recipe/4-ingredient-pesto-chicken-bake-wls-recipes/","4 Ingredient Pesto Chicken Bake - WLS Recipes")</f>
        <v>4 Ingredient Pesto Chicken Bake - WLS Recipes</v>
      </c>
      <c r="B26" s="5" t="s">
        <v>7</v>
      </c>
      <c r="C26" s="5" t="s">
        <v>6</v>
      </c>
    </row>
    <row r="27" spans="1:3" ht="18" x14ac:dyDescent="0.2">
      <c r="A27" s="6" t="str">
        <f>HYPERLINK("https://www.foodcoach.me/recipe/aromatics-infused-chicken-broth/","Aromatics Infused Chicken Broth")</f>
        <v>Aromatics Infused Chicken Broth</v>
      </c>
      <c r="B27" s="5" t="s">
        <v>17</v>
      </c>
      <c r="C27" s="5" t="s">
        <v>9</v>
      </c>
    </row>
    <row r="28" spans="1:3" ht="18" x14ac:dyDescent="0.2">
      <c r="A28" s="6" t="str">
        <f>HYPERLINK("https://www.foodcoach.me/recipe/asian-chicken-bowl/","Asian Chicken Bowl")</f>
        <v>Asian Chicken Bowl</v>
      </c>
      <c r="B28" s="5" t="s">
        <v>7</v>
      </c>
      <c r="C28" s="5" t="s">
        <v>9</v>
      </c>
    </row>
    <row r="29" spans="1:3" ht="18" x14ac:dyDescent="0.2">
      <c r="A29" s="6" t="str">
        <f>HYPERLINK("https://www.foodcoach.me/recipe/avocado-chicken-salad/","Avocado Chicken Salad - Bariatric Recipes")</f>
        <v>Avocado Chicken Salad - Bariatric Recipes</v>
      </c>
      <c r="B29" s="5" t="s">
        <v>7</v>
      </c>
      <c r="C29" s="5" t="s">
        <v>4</v>
      </c>
    </row>
    <row r="30" spans="1:3" ht="18" x14ac:dyDescent="0.2">
      <c r="A30" s="6" t="str">
        <f>HYPERLINK("https://www.foodcoach.me/recipe/baby-carrots-toasted-walnuts/","Baby Carrots with Toasted Walnuts")</f>
        <v>Baby Carrots with Toasted Walnuts</v>
      </c>
      <c r="B30" s="5" t="s">
        <v>12</v>
      </c>
      <c r="C30" s="5" t="s">
        <v>9</v>
      </c>
    </row>
    <row r="31" spans="1:3" ht="18" x14ac:dyDescent="0.2">
      <c r="A31" s="6" t="str">
        <f>HYPERLINK("https://www.foodcoach.me/recipe/bacon-veggie-frittata/","Bacon &amp; Veggie Frittata - WLS Recipes")</f>
        <v>Bacon &amp; Veggie Frittata - WLS Recipes</v>
      </c>
      <c r="B31" s="5" t="s">
        <v>5</v>
      </c>
      <c r="C31" s="5" t="s">
        <v>18</v>
      </c>
    </row>
    <row r="32" spans="1:3" ht="18" x14ac:dyDescent="0.2">
      <c r="A32" s="6" t="str">
        <f>HYPERLINK("https://www.foodcoach.me/recipe/bacon-wrapped-brussels-sprouts/","Bacon Wrapped Brussels Sprouts")</f>
        <v>Bacon Wrapped Brussels Sprouts</v>
      </c>
      <c r="B32" s="5" t="s">
        <v>12</v>
      </c>
      <c r="C32" s="5" t="s">
        <v>6</v>
      </c>
    </row>
    <row r="33" spans="1:3" ht="18" x14ac:dyDescent="0.2">
      <c r="A33" s="6" t="str">
        <f>HYPERLINK("https://www.foodcoach.me/recipe/bacon-wrapped-ranch-chicken/","Bacon Wrapped Ranch Chicken - WLS Recipes")</f>
        <v>Bacon Wrapped Ranch Chicken - WLS Recipes</v>
      </c>
      <c r="B33" s="5" t="s">
        <v>7</v>
      </c>
      <c r="C33" s="5" t="s">
        <v>6</v>
      </c>
    </row>
    <row r="34" spans="1:3" ht="18" x14ac:dyDescent="0.2">
      <c r="A34" s="6" t="str">
        <f>HYPERLINK("https://www.foodcoach.me/recipe/baked-chicken-creamy-peach-sauce/","Baked Chicken with Creamy Peach Sauce")</f>
        <v>Baked Chicken with Creamy Peach Sauce</v>
      </c>
      <c r="B34" s="5" t="s">
        <v>7</v>
      </c>
      <c r="C34" s="5" t="s">
        <v>6</v>
      </c>
    </row>
    <row r="35" spans="1:3" ht="18" x14ac:dyDescent="0.2">
      <c r="A35" s="6" t="str">
        <f>HYPERLINK("https://www.foodcoach.me/recipe/baked-salmon-cakes/","Baked Salmon Cakes")</f>
        <v>Baked Salmon Cakes</v>
      </c>
      <c r="B35" s="5" t="s">
        <v>19</v>
      </c>
      <c r="C35" s="5" t="s">
        <v>6</v>
      </c>
    </row>
    <row r="36" spans="1:3" ht="18" x14ac:dyDescent="0.2">
      <c r="A36" s="6" t="str">
        <f>HYPERLINK("https://www.foodcoach.me/recipe/baked-swiss-chicken-bake-eat-twice/","Baked Swiss Chicken **Bake Once, Eat Twice**")</f>
        <v>Baked Swiss Chicken **Bake Once, Eat Twice**</v>
      </c>
      <c r="B36" s="5" t="s">
        <v>7</v>
      </c>
      <c r="C36" s="5" t="s">
        <v>6</v>
      </c>
    </row>
    <row r="37" spans="1:3" ht="18" x14ac:dyDescent="0.2">
      <c r="A37" s="6" t="str">
        <f>HYPERLINK("https://www.foodcoach.me/recipe/banana-cream-protein-shake/","Banana Cream Protein Shake")</f>
        <v>Banana Cream Protein Shake</v>
      </c>
      <c r="B37" s="5" t="s">
        <v>17</v>
      </c>
      <c r="C37" s="5" t="s">
        <v>4</v>
      </c>
    </row>
    <row r="38" spans="1:3" ht="18" x14ac:dyDescent="0.2">
      <c r="A38" s="6" t="str">
        <f>HYPERLINK("https://www.foodcoach.me/recipe/barbecue-beef-broccoli-bowl/","Barbecue Beef and Broccoli Bowl")</f>
        <v>Barbecue Beef and Broccoli Bowl</v>
      </c>
      <c r="B38" s="5" t="s">
        <v>20</v>
      </c>
      <c r="C38" s="5" t="s">
        <v>9</v>
      </c>
    </row>
    <row r="39" spans="1:3" ht="18" x14ac:dyDescent="0.2">
      <c r="A39" s="6" t="str">
        <f>HYPERLINK("https://www.foodcoach.me/recipe/barbecue-chicken-veggies-foil-pack/","Barbecue Chicken and Veggies Foil Pack")</f>
        <v>Barbecue Chicken and Veggies Foil Pack</v>
      </c>
      <c r="B39" s="5" t="s">
        <v>21</v>
      </c>
      <c r="C39" s="5" t="s">
        <v>13</v>
      </c>
    </row>
    <row r="40" spans="1:3" ht="18" x14ac:dyDescent="0.2">
      <c r="A40" s="6" t="str">
        <f>HYPERLINK("https://www.foodcoach.me/recipe/barbecue-chicken-salad/","Barbecue Chicken Salad - Bariatric Recipes")</f>
        <v>Barbecue Chicken Salad - Bariatric Recipes</v>
      </c>
      <c r="B40" s="5" t="s">
        <v>7</v>
      </c>
      <c r="C40" s="5" t="s">
        <v>6</v>
      </c>
    </row>
    <row r="41" spans="1:3" ht="18" x14ac:dyDescent="0.2">
      <c r="A41" s="6" t="str">
        <f>HYPERLINK("https://www.foodcoach.me/recipe/barbecue-salmon/","Barbecue Salmon - Bariatric Friendly 2 Ingredient Meal")</f>
        <v>Barbecue Salmon - Bariatric Friendly 2 Ingredient Meal</v>
      </c>
      <c r="B41" s="5" t="s">
        <v>22</v>
      </c>
      <c r="C41" s="5" t="s">
        <v>9</v>
      </c>
    </row>
    <row r="42" spans="1:3" ht="18" x14ac:dyDescent="0.2">
      <c r="A42" s="6" t="str">
        <f>HYPERLINK("https://www.foodcoach.me/recipe/bariatric-friendly-gumbo-rice-free/","Bariatric Friendly Gumbo! (Rice Free)")</f>
        <v>Bariatric Friendly Gumbo! (Rice Free)</v>
      </c>
      <c r="B42" s="5" t="s">
        <v>22</v>
      </c>
      <c r="C42" s="5" t="s">
        <v>9</v>
      </c>
    </row>
    <row r="43" spans="1:3" ht="18" x14ac:dyDescent="0.2">
      <c r="A43" s="6" t="str">
        <f>HYPERLINK("https://www.foodcoach.me/recipe/simple-grilled-pork-medallions/","Bariatric Sized Grilled Pork Medallions")</f>
        <v>Bariatric Sized Grilled Pork Medallions</v>
      </c>
      <c r="B43" s="5" t="s">
        <v>14</v>
      </c>
      <c r="C43" s="5" t="s">
        <v>9</v>
      </c>
    </row>
    <row r="44" spans="1:3" ht="18" x14ac:dyDescent="0.2">
      <c r="A44" s="6" t="str">
        <f>HYPERLINK("https://www.foodcoach.me/recipe/enchilada-eggs/","Bariatric Soft Diet - Enchilada Eggs")</f>
        <v>Bariatric Soft Diet - Enchilada Eggs</v>
      </c>
      <c r="B44" s="5" t="s">
        <v>5</v>
      </c>
      <c r="C44" s="5" t="s">
        <v>9</v>
      </c>
    </row>
    <row r="45" spans="1:3" ht="18" x14ac:dyDescent="0.2">
      <c r="A45" s="6" t="str">
        <f>HYPERLINK("https://www.foodcoach.me/recipe/basil-and-garlic-grilled-chicken-postop-wls-recipe/","Basil and Garlic Grilled Chicken")</f>
        <v>Basil and Garlic Grilled Chicken</v>
      </c>
      <c r="B45" s="5" t="s">
        <v>7</v>
      </c>
      <c r="C45" s="5" t="s">
        <v>13</v>
      </c>
    </row>
    <row r="46" spans="1:3" ht="18" x14ac:dyDescent="0.2">
      <c r="A46" s="6" t="str">
        <f>HYPERLINK("https://www.foodcoach.me/recipe/basil-tomato-tossed-side-salad/","Basil Tomato Tossed Side Salad")</f>
        <v>Basil Tomato Tossed Side Salad</v>
      </c>
      <c r="B46" s="5" t="s">
        <v>23</v>
      </c>
      <c r="C46" s="5" t="s">
        <v>24</v>
      </c>
    </row>
    <row r="47" spans="1:3" ht="18" x14ac:dyDescent="0.2">
      <c r="A47" s="6" t="str">
        <f>HYPERLINK("https://www.foodcoach.me/recipe/bbq-mustard-meatballs-fast-wls-dinner/","BBQ Mustard Meatballs - Fast WLS Dinner")</f>
        <v>BBQ Mustard Meatballs - Fast WLS Dinner</v>
      </c>
      <c r="B47" s="5" t="s">
        <v>11</v>
      </c>
      <c r="C47" s="5" t="s">
        <v>6</v>
      </c>
    </row>
    <row r="48" spans="1:3" ht="18" x14ac:dyDescent="0.2">
      <c r="A48" s="6" t="str">
        <f>HYPERLINK("https://www.foodcoach.me/recipe/bbq-pineapple-chicken-foil-pack/","BBQ Pineapple Chicken Foil Pack")</f>
        <v>BBQ Pineapple Chicken Foil Pack</v>
      </c>
      <c r="B48" s="5" t="s">
        <v>7</v>
      </c>
      <c r="C48" s="5" t="s">
        <v>13</v>
      </c>
    </row>
    <row r="49" spans="1:3" ht="18" x14ac:dyDescent="0.2">
      <c r="A49" s="6" t="str">
        <f>HYPERLINK("https://www.foodcoach.me/recipe/black-bean-and-lime-puree-bariatric-pureed-diet/","Black Bean and Lime Puree - Bariatric Pureed Diet")</f>
        <v>Black Bean and Lime Puree - Bariatric Pureed Diet</v>
      </c>
      <c r="B49" s="5" t="s">
        <v>25</v>
      </c>
      <c r="C49" s="5" t="s">
        <v>9</v>
      </c>
    </row>
    <row r="50" spans="1:3" ht="18" x14ac:dyDescent="0.2">
      <c r="A50" s="6" t="str">
        <f>HYPERLINK("https://www.foodcoach.me/recipe/black-bean-beef-burger/","Black Bean Beef Burger")</f>
        <v>Black Bean Beef Burger</v>
      </c>
      <c r="B50" s="5" t="s">
        <v>20</v>
      </c>
      <c r="C50" s="5" t="s">
        <v>13</v>
      </c>
    </row>
    <row r="51" spans="1:3" ht="18" x14ac:dyDescent="0.2">
      <c r="A51" s="6" t="s">
        <v>26</v>
      </c>
      <c r="B51" s="5" t="s">
        <v>5</v>
      </c>
      <c r="C51" s="5" t="s">
        <v>6</v>
      </c>
    </row>
    <row r="52" spans="1:3" ht="18" x14ac:dyDescent="0.2">
      <c r="A52" s="6" t="str">
        <f>HYPERLINK("https://www.foodcoach.me/recipe/blue-cheese-mini-meatloaf/","Blue Cheese Mini Meatloaf")</f>
        <v>Blue Cheese Mini Meatloaf</v>
      </c>
      <c r="B52" s="5" t="s">
        <v>3</v>
      </c>
      <c r="C52" s="5" t="s">
        <v>6</v>
      </c>
    </row>
    <row r="53" spans="1:3" ht="18" x14ac:dyDescent="0.2">
      <c r="A53" s="6" t="str">
        <f>HYPERLINK("https://www.foodcoach.me/recipe/blueberry-feta-and-pepita-side-salad/","Blueberry, Feta and Pepita Side Salad")</f>
        <v>Blueberry, Feta and Pepita Side Salad</v>
      </c>
      <c r="B53" s="5" t="s">
        <v>12</v>
      </c>
      <c r="C53" s="5" t="s">
        <v>4</v>
      </c>
    </row>
    <row r="54" spans="1:3" ht="18" x14ac:dyDescent="0.2">
      <c r="A54" s="6" t="str">
        <f>HYPERLINK("https://www.foodcoach.me/recipe/bread-free-chicken-nuggets/","Bread-Free Chicken Nuggets")</f>
        <v>Bread-Free Chicken Nuggets</v>
      </c>
      <c r="B54" s="5" t="s">
        <v>7</v>
      </c>
      <c r="C54" s="5" t="s">
        <v>6</v>
      </c>
    </row>
    <row r="55" spans="1:3" ht="18" x14ac:dyDescent="0.2">
      <c r="A55" s="6" t="str">
        <f>HYPERLINK("https://www.foodcoach.me/recipe/broccoli-cheddar-baked-fritters/","Broccoli &amp; Cheddar Baked Fritters")</f>
        <v>Broccoli &amp; Cheddar Baked Fritters</v>
      </c>
      <c r="B55" s="5" t="s">
        <v>12</v>
      </c>
      <c r="C55" s="5" t="s">
        <v>6</v>
      </c>
    </row>
    <row r="56" spans="1:3" ht="18" x14ac:dyDescent="0.2">
      <c r="A56" s="6" t="str">
        <f>HYPERLINK("https://www.foodcoach.me/recipe/broccoli-and-cheese-stuffed-chicken/","Broccoli and Cheese Stuffed Chicken")</f>
        <v>Broccoli and Cheese Stuffed Chicken</v>
      </c>
      <c r="B56" s="5" t="s">
        <v>7</v>
      </c>
      <c r="C56" s="5" t="s">
        <v>6</v>
      </c>
    </row>
    <row r="57" spans="1:3" ht="18" x14ac:dyDescent="0.2">
      <c r="A57" s="6" t="str">
        <f>HYPERLINK("https://www.foodcoach.me/recipe/broccoli-slaw/","Broccoli Slaw - Weight Loss Surgery Recipe")</f>
        <v>Broccoli Slaw - Weight Loss Surgery Recipe</v>
      </c>
      <c r="B57" s="5" t="s">
        <v>12</v>
      </c>
      <c r="C57" s="5" t="s">
        <v>4</v>
      </c>
    </row>
    <row r="58" spans="1:3" ht="18" x14ac:dyDescent="0.2">
      <c r="A58" s="6" t="str">
        <f>HYPERLINK("https://www.foodcoach.me/recipe/bruschetta-n-cheese-chicken-bake/","Bruschetta N Cheese Chicken Bake - WLS Recipes")</f>
        <v>Bruschetta N Cheese Chicken Bake - WLS Recipes</v>
      </c>
      <c r="B58" s="5" t="s">
        <v>7</v>
      </c>
      <c r="C58" s="5" t="s">
        <v>6</v>
      </c>
    </row>
    <row r="59" spans="1:3" ht="18" x14ac:dyDescent="0.2">
      <c r="A59" s="6" t="str">
        <f>HYPERLINK("https://www.foodcoach.me/recipe/buttermilk-chicken-with-chopped-salad/","Buttermilk Chicken with Chopped Salad")</f>
        <v>Buttermilk Chicken with Chopped Salad</v>
      </c>
      <c r="B59" s="5" t="s">
        <v>7</v>
      </c>
      <c r="C59" s="5" t="s">
        <v>27</v>
      </c>
    </row>
    <row r="60" spans="1:3" ht="18" x14ac:dyDescent="0.2">
      <c r="A60" s="6" t="str">
        <f>HYPERLINK("https://www.foodcoach.me/recipe/caesar-deviled-eggs/","Caesar Deviled Eggs - Bariatric Recipe")</f>
        <v>Caesar Deviled Eggs - Bariatric Recipe</v>
      </c>
      <c r="B60" s="5" t="s">
        <v>5</v>
      </c>
      <c r="C60" s="5" t="s">
        <v>4</v>
      </c>
    </row>
    <row r="61" spans="1:3" ht="18" x14ac:dyDescent="0.2">
      <c r="A61" s="6" t="str">
        <f>HYPERLINK("https://www.foodcoach.me/recipe/caesars-burger/","Caesars Burger - Low Carb WLS Recipe")</f>
        <v>Caesars Burger - Low Carb WLS Recipe</v>
      </c>
      <c r="B61" s="5" t="s">
        <v>3</v>
      </c>
      <c r="C61" s="5" t="s">
        <v>13</v>
      </c>
    </row>
    <row r="62" spans="1:3" ht="18" x14ac:dyDescent="0.2">
      <c r="A62" s="6" t="str">
        <f>HYPERLINK("https://www.foodcoach.me/recipe/california-burger/","California Burger - Low Carb WLS Recipe")</f>
        <v>California Burger - Low Carb WLS Recipe</v>
      </c>
      <c r="B62" s="5" t="s">
        <v>3</v>
      </c>
      <c r="C62" s="5" t="s">
        <v>9</v>
      </c>
    </row>
    <row r="63" spans="1:3" ht="18" x14ac:dyDescent="0.2">
      <c r="A63" s="6" t="str">
        <f>HYPERLINK("https://www.foodcoach.me/recipe/caprese-pasta-bowl-wls-recipe/","Caprese ""Pasta"" Bowl - WLS Recipe")</f>
        <v>Caprese "Pasta" Bowl - WLS Recipe</v>
      </c>
      <c r="B63" s="5" t="s">
        <v>7</v>
      </c>
      <c r="C63" s="5" t="s">
        <v>9</v>
      </c>
    </row>
    <row r="64" spans="1:3" ht="18" x14ac:dyDescent="0.2">
      <c r="A64" s="6" t="str">
        <f>HYPERLINK("https://www.foodcoach.me/recipe/caramel-almond-protein-shake/","Caramel Almond Protein Shake")</f>
        <v>Caramel Almond Protein Shake</v>
      </c>
      <c r="B64" s="5" t="s">
        <v>17</v>
      </c>
      <c r="C64" s="5" t="s">
        <v>24</v>
      </c>
    </row>
    <row r="65" spans="1:3" ht="18" x14ac:dyDescent="0.2">
      <c r="A65" s="6" t="str">
        <f>HYPERLINK("https://www.foodcoach.me/recipe/caribbean-jerk-grilled-chicken/","Caribbean Jerk Grilled Chicken")</f>
        <v>Caribbean Jerk Grilled Chicken</v>
      </c>
      <c r="B65" s="5" t="s">
        <v>7</v>
      </c>
      <c r="C65" s="5" t="s">
        <v>6</v>
      </c>
    </row>
    <row r="66" spans="1:3" ht="18" x14ac:dyDescent="0.2">
      <c r="A66" s="6" t="str">
        <f>HYPERLINK("https://www.foodcoach.me/recipe/carne-asada-steak-salad/","Carne Asada Steak Salad")</f>
        <v>Carne Asada Steak Salad</v>
      </c>
      <c r="B66" s="5" t="s">
        <v>3</v>
      </c>
      <c r="C66" s="5" t="s">
        <v>9</v>
      </c>
    </row>
    <row r="67" spans="1:3" ht="18" x14ac:dyDescent="0.2">
      <c r="A67" s="6" t="str">
        <f>HYPERLINK("https://www.foodcoach.me/?s=Cauliflower+Mini+Pizza","Cauliflower Mini Pizza")</f>
        <v>Cauliflower Mini Pizza</v>
      </c>
      <c r="B67" s="5" t="s">
        <v>23</v>
      </c>
      <c r="C67" s="5" t="s">
        <v>6</v>
      </c>
    </row>
    <row r="68" spans="1:3" ht="18" x14ac:dyDescent="0.2">
      <c r="A68" s="6" t="str">
        <f>HYPERLINK("https://www.foodcoach.me/recipe/cauliflower-rice-salmon-bowl-dairy-free/","Cauliflower Rice Salmon Bowl - Dairy Free")</f>
        <v>Cauliflower Rice Salmon Bowl - Dairy Free</v>
      </c>
      <c r="B68" s="5" t="s">
        <v>19</v>
      </c>
      <c r="C68" s="5" t="s">
        <v>6</v>
      </c>
    </row>
    <row r="69" spans="1:3" ht="18" x14ac:dyDescent="0.2">
      <c r="A69" s="6" t="str">
        <f>HYPERLINK("https://www.foodcoach.me/recipe/cauliflower-tots-pinterest-recipe-review/","Cauliflower Tots")</f>
        <v>Cauliflower Tots</v>
      </c>
      <c r="B69" s="5" t="s">
        <v>12</v>
      </c>
      <c r="C69" s="5" t="s">
        <v>6</v>
      </c>
    </row>
    <row r="70" spans="1:3" ht="18" x14ac:dyDescent="0.2">
      <c r="A70" s="6" t="str">
        <f>HYPERLINK("https://www.foodcoach.me/recipe/carrot-apple-slaw/","Carrot Apple Slaw")</f>
        <v>Carrot Apple Slaw</v>
      </c>
      <c r="B70" s="5" t="s">
        <v>12</v>
      </c>
      <c r="C70" s="5" t="s">
        <v>4</v>
      </c>
    </row>
    <row r="71" spans="1:3" ht="18" x14ac:dyDescent="0.2">
      <c r="A71" s="6" t="str">
        <f>HYPERLINK("https://www.foodcoach.me/recipe/chai-tea-latte/","Chai Tea Latte")</f>
        <v>Chai Tea Latte</v>
      </c>
      <c r="B71" s="5" t="s">
        <v>17</v>
      </c>
      <c r="C71" s="5" t="s">
        <v>4</v>
      </c>
    </row>
    <row r="72" spans="1:3" ht="18" x14ac:dyDescent="0.2">
      <c r="A72" s="6" t="str">
        <f>HYPERLINK("https://www.foodcoach.me/recipe/cheeseburger-chili/","Cheeseburger Chili - Postop WLS Recipe")</f>
        <v>Cheeseburger Chili - Postop WLS Recipe</v>
      </c>
      <c r="B72" s="5" t="s">
        <v>3</v>
      </c>
      <c r="C72" s="5" t="s">
        <v>8</v>
      </c>
    </row>
    <row r="73" spans="1:3" ht="18" x14ac:dyDescent="0.2">
      <c r="A73" s="6" t="str">
        <f>HYPERLINK("https://www.foodcoach.me/recipe/cheeseburger-stew/","Cheeseburger Stew")</f>
        <v>Cheeseburger Stew</v>
      </c>
      <c r="B73" s="5" t="s">
        <v>7</v>
      </c>
      <c r="C73" s="5" t="s">
        <v>8</v>
      </c>
    </row>
    <row r="74" spans="1:3" ht="18" x14ac:dyDescent="0.2">
      <c r="A74" s="6" t="str">
        <f>HYPERLINK("https://www.foodcoach.me/recipe/cheesesteak-skillet-wls-recipe/","Cheesesteak Skillet - WLS Recipe")</f>
        <v>Cheesesteak Skillet - WLS Recipe</v>
      </c>
      <c r="B74" s="5" t="s">
        <v>3</v>
      </c>
      <c r="C74" s="5" t="s">
        <v>9</v>
      </c>
    </row>
    <row r="75" spans="1:3" ht="18" x14ac:dyDescent="0.2">
      <c r="A75" s="6" t="str">
        <f>HYPERLINK("https://www.foodcoach.me/recipe/cheesy-asparagus-fries/","Cheesy Asparagus Fries - Bariatric Recipes")</f>
        <v>Cheesy Asparagus Fries - Bariatric Recipes</v>
      </c>
      <c r="B75" s="5" t="s">
        <v>12</v>
      </c>
      <c r="C75" s="5" t="s">
        <v>6</v>
      </c>
    </row>
    <row r="76" spans="1:3" ht="18" x14ac:dyDescent="0.2">
      <c r="A76" s="6" t="str">
        <f>HYPERLINK("https://www.foodcoach.me/recipe/cheesy-garden-chicken-soup/","Cheesy Garden &amp; Chicken Soup")</f>
        <v>Cheesy Garden &amp; Chicken Soup</v>
      </c>
      <c r="B76" s="5" t="s">
        <v>7</v>
      </c>
      <c r="C76" s="5" t="s">
        <v>9</v>
      </c>
    </row>
    <row r="77" spans="1:3" ht="18" x14ac:dyDescent="0.2">
      <c r="A77" s="6" t="str">
        <f>HYPERLINK("https://www.foodcoach.me/recipe/cheesy-mashed-cauliflower/","Cheesy Mashed Cauliflower")</f>
        <v>Cheesy Mashed Cauliflower</v>
      </c>
      <c r="B77" s="5" t="s">
        <v>12</v>
      </c>
      <c r="C77" s="5" t="s">
        <v>6</v>
      </c>
    </row>
    <row r="78" spans="1:3" ht="18" x14ac:dyDescent="0.2">
      <c r="A78" s="6" t="str">
        <f>HYPERLINK("https://www.foodcoach.me/recipe/cherry-bomb-cocktail/","Cherry Bomb Mocktail - Bariatric Friendly")</f>
        <v>Cherry Bomb Mocktail - Bariatric Friendly</v>
      </c>
      <c r="B78" s="5" t="s">
        <v>28</v>
      </c>
      <c r="C78" s="5" t="s">
        <v>4</v>
      </c>
    </row>
    <row r="79" spans="1:3" ht="18" x14ac:dyDescent="0.2">
      <c r="A79" s="6" t="str">
        <f>HYPERLINK("https://www.foodcoach.me/recipe/chicken-broccoli-casserole/","Chicken &amp; Broccoli Casserole - Bariatric Recipes")</f>
        <v>Chicken &amp; Broccoli Casserole - Bariatric Recipes</v>
      </c>
      <c r="B79" s="5" t="s">
        <v>12</v>
      </c>
      <c r="C79" s="5" t="s">
        <v>6</v>
      </c>
    </row>
    <row r="80" spans="1:3" ht="18" x14ac:dyDescent="0.2">
      <c r="A80" s="6" t="str">
        <f>HYPERLINK("https://www.foodcoach.me/recipe/chicken-avocado-burger/","Chicken Avocado Burger - Bariatric Recipes")</f>
        <v>Chicken Avocado Burger - Bariatric Recipes</v>
      </c>
      <c r="B80" s="5" t="s">
        <v>7</v>
      </c>
      <c r="C80" s="5" t="s">
        <v>18</v>
      </c>
    </row>
    <row r="81" spans="1:3" ht="18" x14ac:dyDescent="0.2">
      <c r="A81" s="6" t="str">
        <f>HYPERLINK("https://www.foodcoach.me/recipe/chicken-breakfast-sausage/","Chicken Breakfast Sausage - Bariatric Recipes")</f>
        <v>Chicken Breakfast Sausage - Bariatric Recipes</v>
      </c>
      <c r="B81" s="5" t="s">
        <v>7</v>
      </c>
      <c r="C81" s="5" t="s">
        <v>6</v>
      </c>
    </row>
    <row r="82" spans="1:3" ht="18" x14ac:dyDescent="0.2">
      <c r="A82" s="6" t="str">
        <f>HYPERLINK("https://www.foodcoach.me/recipe/chicken-breast-with-tomato-basil-queso/","Chicken Breast with Tomato &amp; Basil Queso")</f>
        <v>Chicken Breast with Tomato &amp; Basil Queso</v>
      </c>
      <c r="B82" s="5" t="s">
        <v>7</v>
      </c>
      <c r="C82" s="5" t="s">
        <v>9</v>
      </c>
    </row>
    <row r="83" spans="1:3" ht="18" x14ac:dyDescent="0.2">
      <c r="A83" s="6" t="str">
        <f>HYPERLINK("https://www.foodcoach.me/recipe/chicken-burrito-salad-bowl/","Chicken Burrito Salad Bowl - WLS Recipes")</f>
        <v>Chicken Burrito Salad Bowl - WLS Recipes</v>
      </c>
      <c r="B83" s="5" t="s">
        <v>7</v>
      </c>
      <c r="C83" s="5" t="s">
        <v>6</v>
      </c>
    </row>
    <row r="84" spans="1:3" ht="18" x14ac:dyDescent="0.2">
      <c r="A84" s="6" t="str">
        <f>HYPERLINK("https://www.foodcoach.me/recipe/chicken-caesar-lettuce-wraps/","Chicken Caesar Lettuce Wraps - WLS Recipes")</f>
        <v>Chicken Caesar Lettuce Wraps - WLS Recipes</v>
      </c>
      <c r="B84" s="5" t="s">
        <v>7</v>
      </c>
      <c r="C84" s="5" t="s">
        <v>29</v>
      </c>
    </row>
    <row r="85" spans="1:3" ht="18" x14ac:dyDescent="0.2">
      <c r="A85" s="6" t="str">
        <f>HYPERLINK("https://www.foodcoach.me/recipe/chicken-pesto-lettuce-wraps/","Chicken Pesto Lettuce Wraps - WLS Recipes")</f>
        <v>Chicken Pesto Lettuce Wraps - WLS Recipes</v>
      </c>
      <c r="B85" s="5" t="s">
        <v>7</v>
      </c>
      <c r="C85" s="5" t="s">
        <v>4</v>
      </c>
    </row>
    <row r="86" spans="1:3" ht="18" x14ac:dyDescent="0.2">
      <c r="A86" s="6" t="str">
        <f>HYPERLINK("https://www.foodcoach.me/recipe/chicken-pesto-skewers/","Chicken Pesto Skewers")</f>
        <v>Chicken Pesto Skewers</v>
      </c>
      <c r="B86" s="5" t="s">
        <v>7</v>
      </c>
      <c r="C86" s="5" t="s">
        <v>13</v>
      </c>
    </row>
    <row r="87" spans="1:3" ht="18" x14ac:dyDescent="0.2">
      <c r="A87" s="6" t="str">
        <f>HYPERLINK("https://www.foodcoach.me/recipe/chicken-picatta/","Chicken Picatta - Bariatric Recipes")</f>
        <v>Chicken Picatta - Bariatric Recipes</v>
      </c>
      <c r="B87" s="5" t="s">
        <v>7</v>
      </c>
      <c r="C87" s="5" t="s">
        <v>9</v>
      </c>
    </row>
    <row r="88" spans="1:3" ht="18" x14ac:dyDescent="0.2">
      <c r="A88" s="6" t="str">
        <f>HYPERLINK("https://www.foodcoach.me/recipe/chicken-salad-makeover/","Chicken Salad Makeover - Bariatric Friendly")</f>
        <v>Chicken Salad Makeover - Bariatric Friendly</v>
      </c>
      <c r="B88" s="5" t="s">
        <v>7</v>
      </c>
      <c r="C88" s="5" t="s">
        <v>4</v>
      </c>
    </row>
    <row r="89" spans="1:3" ht="18" x14ac:dyDescent="0.2">
      <c r="A89" s="6" t="str">
        <f>HYPERLINK("https://www.foodcoach.me/recipe/chicken-sausage-meatballs/","Chicken Sausage Meatballs - Low Carb WLS Recipes")</f>
        <v>Chicken Sausage Meatballs - Low Carb WLS Recipes</v>
      </c>
      <c r="B89" s="5" t="s">
        <v>7</v>
      </c>
      <c r="C89" s="5" t="s">
        <v>6</v>
      </c>
    </row>
    <row r="90" spans="1:3" ht="18" x14ac:dyDescent="0.2">
      <c r="A90" s="6" t="str">
        <f>HYPERLINK("https://www.foodcoach.me/recipe/chicken-skillet-with-green-enchilada-sauce/","Chicken Skillet with Green Enchilada Sauce")</f>
        <v>Chicken Skillet with Green Enchilada Sauce</v>
      </c>
      <c r="B90" s="5" t="s">
        <v>7</v>
      </c>
      <c r="C90" s="5" t="s">
        <v>9</v>
      </c>
    </row>
    <row r="91" spans="1:3" ht="18" x14ac:dyDescent="0.2">
      <c r="A91" s="6" t="str">
        <f>HYPERLINK("https://www.foodcoach.me/recipe/chicken-with-cheesy-veggies-foil-pack/","Chicken with Cheesy Veggies Foil Pack")</f>
        <v>Chicken with Cheesy Veggies Foil Pack</v>
      </c>
      <c r="B91" s="5" t="s">
        <v>7</v>
      </c>
      <c r="C91" s="5" t="s">
        <v>13</v>
      </c>
    </row>
    <row r="92" spans="1:3" ht="18" x14ac:dyDescent="0.2">
      <c r="A92" s="6" t="str">
        <f>HYPERLINK("https://www.foodcoach.me/recipe/chicken-cilantro-lime-tomato-relish/","Chicken with Cilantro Lime Tomato Relish")</f>
        <v>Chicken with Cilantro Lime Tomato Relish</v>
      </c>
      <c r="B92" s="5" t="s">
        <v>21</v>
      </c>
      <c r="C92" s="5" t="s">
        <v>9</v>
      </c>
    </row>
    <row r="93" spans="1:3" ht="18" x14ac:dyDescent="0.2">
      <c r="A93" s="6" t="str">
        <f>HYPERLINK("https://www.foodcoach.me/recipe/chimichurri-grilled-chicken-kebabs/","Chimichurri Grilled Chicken Kebabs")</f>
        <v>Chimichurri Grilled Chicken Kebabs</v>
      </c>
      <c r="B93" s="5" t="s">
        <v>21</v>
      </c>
      <c r="C93" s="5" t="s">
        <v>13</v>
      </c>
    </row>
    <row r="94" spans="1:3" ht="18" x14ac:dyDescent="0.2">
      <c r="A94" s="6" t="str">
        <f>HYPERLINK("https://www.foodcoach.me/recipe/chipotle-pepper-sauce-over-chicken/","Chipotle Pepper Sauce (Over Chicken)")</f>
        <v>Chipotle Pepper Sauce (Over Chicken)</v>
      </c>
      <c r="B94" s="5" t="s">
        <v>7</v>
      </c>
      <c r="C94" s="5" t="s">
        <v>13</v>
      </c>
    </row>
    <row r="95" spans="1:3" ht="18" x14ac:dyDescent="0.2">
      <c r="A95" s="6" t="str">
        <f>HYPERLINK("https://www.foodcoach.me/recipe/chipotle-steak-salad/","Chipotle Steak Salad - WLS Recipes")</f>
        <v>Chipotle Steak Salad - WLS Recipes</v>
      </c>
      <c r="B95" s="5" t="s">
        <v>30</v>
      </c>
      <c r="C95" s="5" t="s">
        <v>9</v>
      </c>
    </row>
    <row r="96" spans="1:3" ht="18" x14ac:dyDescent="0.2">
      <c r="A96" s="6" t="str">
        <f>HYPERLINK("https://www.foodcoach.me/recipe/chocolate-banana-mini-cakes/","Chocolate Banana Mini Cakes! Bariatric Friendly Recipe")</f>
        <v>Chocolate Banana Mini Cakes! Bariatric Friendly Recipe</v>
      </c>
      <c r="B96" s="5" t="s">
        <v>15</v>
      </c>
      <c r="C96" s="5" t="s">
        <v>6</v>
      </c>
    </row>
    <row r="97" spans="1:3" ht="18" x14ac:dyDescent="0.2">
      <c r="A97" s="6" t="str">
        <f>HYPERLINK("https://www.foodcoach.me/recipe/chocolate-coconut-protein-shake/","Chocolate Coconut Protein Shake")</f>
        <v>Chocolate Coconut Protein Shake</v>
      </c>
      <c r="B97" s="5" t="s">
        <v>31</v>
      </c>
      <c r="C97" s="5" t="s">
        <v>4</v>
      </c>
    </row>
    <row r="98" spans="1:3" ht="18" x14ac:dyDescent="0.2">
      <c r="A98" s="6" t="str">
        <f>HYPERLINK("https://www.foodcoach.me/recipe/chocolate-mousse-dip-bariatric-dessert/","Chocolate Mousse Dip - Bariatric Dessert")</f>
        <v>Chocolate Mousse Dip - Bariatric Dessert</v>
      </c>
      <c r="B98" s="5" t="s">
        <v>15</v>
      </c>
      <c r="C98" s="5" t="s">
        <v>4</v>
      </c>
    </row>
    <row r="99" spans="1:3" ht="18" x14ac:dyDescent="0.2">
      <c r="A99" s="6" t="str">
        <f>HYPERLINK("https://www.foodcoach.me/recipe/chocolate-peanut-butter-protein-shake/","Chocolate Peanut Butter Protein Shake")</f>
        <v>Chocolate Peanut Butter Protein Shake</v>
      </c>
      <c r="B99" s="5" t="s">
        <v>17</v>
      </c>
      <c r="C99" s="5" t="s">
        <v>4</v>
      </c>
    </row>
    <row r="100" spans="1:3" ht="18" x14ac:dyDescent="0.2">
      <c r="A100" s="6" t="str">
        <f>HYPERLINK("https://www.foodcoach.me/recipe/chocolate-protein-pudding/","Chocolate Protein Pudding")</f>
        <v>Chocolate Protein Pudding</v>
      </c>
      <c r="B100" s="5" t="s">
        <v>32</v>
      </c>
      <c r="C100" s="5" t="s">
        <v>4</v>
      </c>
    </row>
    <row r="101" spans="1:3" ht="18" x14ac:dyDescent="0.2">
      <c r="A101" s="6" t="str">
        <f>HYPERLINK("https://www.foodcoach.me/recipe/chunky-garden-italian-chicken/","Chunky Garden Italian Chicken")</f>
        <v>Chunky Garden Italian Chicken</v>
      </c>
      <c r="B101" s="5" t="s">
        <v>21</v>
      </c>
      <c r="C101" s="5" t="s">
        <v>9</v>
      </c>
    </row>
    <row r="102" spans="1:3" ht="18" x14ac:dyDescent="0.2">
      <c r="A102" s="6" t="str">
        <f>HYPERLINK("https://www.foodcoach.me/recipe/cilantro-chipotle-creamy-steak-topping/","Cilantro Chipotle Creamy Steak Topping")</f>
        <v>Cilantro Chipotle Creamy Steak Topping</v>
      </c>
      <c r="B102" s="5" t="s">
        <v>3</v>
      </c>
      <c r="C102" s="5" t="s">
        <v>13</v>
      </c>
    </row>
    <row r="103" spans="1:3" ht="18" x14ac:dyDescent="0.2">
      <c r="A103" s="6" t="str">
        <f>HYPERLINK("https://www.foodcoach.me/recipe/cilantro-lime-cauliflower-rice/","Cilantro Lime Cauliflower Rice")</f>
        <v>Cilantro Lime Cauliflower Rice</v>
      </c>
      <c r="B103" s="5" t="s">
        <v>23</v>
      </c>
      <c r="C103" s="5" t="s">
        <v>4</v>
      </c>
    </row>
    <row r="104" spans="1:3" ht="18" x14ac:dyDescent="0.2">
      <c r="A104" s="6" t="str">
        <f>HYPERLINK("https://www.foodcoach.me/recipe/sweet-spicy-guacamole-over-chicken/","Cilantro Lime Grilled Chicken")</f>
        <v>Cilantro Lime Grilled Chicken</v>
      </c>
      <c r="B104" s="5" t="s">
        <v>7</v>
      </c>
      <c r="C104" s="5" t="s">
        <v>9</v>
      </c>
    </row>
    <row r="105" spans="1:3" ht="18" x14ac:dyDescent="0.2">
      <c r="A105" s="6" t="str">
        <f>HYPERLINK("https://www.foodcoach.me/recipe/cinnamon-protein-ice-cream/","Cinnamon Protein Ice Cream - Bariatric Friendly Desserts")</f>
        <v>Cinnamon Protein Ice Cream - Bariatric Friendly Desserts</v>
      </c>
      <c r="B105" s="5" t="s">
        <v>15</v>
      </c>
      <c r="C105" s="5" t="s">
        <v>4</v>
      </c>
    </row>
    <row r="106" spans="1:3" ht="18" x14ac:dyDescent="0.2">
      <c r="A106" s="6" t="str">
        <f>HYPERLINK("https://www.foodcoach.me/recipe/citrus-herb-salmon/","Citrus Herb Salmon")</f>
        <v>Citrus Herb Salmon</v>
      </c>
      <c r="B106" s="5" t="s">
        <v>19</v>
      </c>
      <c r="C106" s="5" t="s">
        <v>6</v>
      </c>
    </row>
    <row r="107" spans="1:3" ht="18" x14ac:dyDescent="0.2">
      <c r="A107" s="6" t="str">
        <f>HYPERLINK("https://www.foodcoach.me/recipe/classic-chicken-stir-fry/","Classic Chicken Stir Fry - WLS Recipes")</f>
        <v>Classic Chicken Stir Fry - WLS Recipes</v>
      </c>
      <c r="B107" s="5" t="s">
        <v>7</v>
      </c>
      <c r="C107" s="5" t="s">
        <v>18</v>
      </c>
    </row>
    <row r="108" spans="1:3" ht="18" x14ac:dyDescent="0.2">
      <c r="A108" s="6" t="str">
        <f>HYPERLINK("https://www.foodcoach.me/recipe/classic-cobb-lettuce-wraps/","Classic Cobb Lettuce Wraps")</f>
        <v>Classic Cobb Lettuce Wraps</v>
      </c>
      <c r="B108" s="5" t="s">
        <v>11</v>
      </c>
      <c r="C108" s="5" t="s">
        <v>4</v>
      </c>
    </row>
    <row r="109" spans="1:3" ht="18" x14ac:dyDescent="0.2">
      <c r="A109" s="6" t="str">
        <f>HYPERLINK("https://www.foodcoach.me/recipe/classic-taco-salad/","Classic Taco Salad")</f>
        <v>Classic Taco Salad</v>
      </c>
      <c r="B109" s="5" t="s">
        <v>11</v>
      </c>
      <c r="C109" s="5" t="s">
        <v>9</v>
      </c>
    </row>
    <row r="110" spans="1:3" ht="18" x14ac:dyDescent="0.2">
      <c r="A110" s="6" t="str">
        <f>HYPERLINK("https://www.foodcoach.me/recipe/classic-vanilla-shake-ahem-protein-shake/","Classic Vanilla Shake (Ahem, Protein Shake)")</f>
        <v>Classic Vanilla Shake (Ahem, Protein Shake)</v>
      </c>
      <c r="B110" s="5" t="s">
        <v>33</v>
      </c>
      <c r="C110" s="5" t="s">
        <v>4</v>
      </c>
    </row>
    <row r="111" spans="1:3" ht="18" x14ac:dyDescent="0.2">
      <c r="A111" s="6" t="str">
        <f>HYPERLINK("https://www.foodcoach.me/recipe/club-salad-with-pulled-chicken/","Club Salad with Pulled Chicken - WLS Recipe")</f>
        <v>Club Salad with Pulled Chicken - WLS Recipe</v>
      </c>
      <c r="B111" s="5" t="s">
        <v>7</v>
      </c>
      <c r="C111" s="5" t="s">
        <v>8</v>
      </c>
    </row>
    <row r="112" spans="1:3" ht="18" x14ac:dyDescent="0.2">
      <c r="A112" s="6" t="str">
        <f>HYPERLINK("https://www.foodcoach.me/recipe/cobb-stuffed-chicken-breasts/","Cobb Stuffed Chicken Breasts - Bariatric Recipes")</f>
        <v>Cobb Stuffed Chicken Breasts - Bariatric Recipes</v>
      </c>
      <c r="B112" s="5" t="s">
        <v>7</v>
      </c>
      <c r="C112" s="5" t="s">
        <v>6</v>
      </c>
    </row>
    <row r="113" spans="1:3" ht="18" x14ac:dyDescent="0.2">
      <c r="A113" s="6" t="str">
        <f>HYPERLINK("https://www.foodcoach.me/recipe/coffee-rubbed-breakfast-steak/","Coffee Rubbed Breakfast Steak - WLS Recipe")</f>
        <v>Coffee Rubbed Breakfast Steak - WLS Recipe</v>
      </c>
      <c r="B113" s="5" t="s">
        <v>3</v>
      </c>
      <c r="C113" s="5" t="s">
        <v>9</v>
      </c>
    </row>
    <row r="114" spans="1:3" ht="18" x14ac:dyDescent="0.2">
      <c r="A114" s="6" t="str">
        <f>HYPERLINK("https://www.foodcoach.me/recipe/cowboy-stew/","Cowboy Beef Stew")</f>
        <v>Cowboy Beef Stew</v>
      </c>
      <c r="B114" s="5" t="s">
        <v>3</v>
      </c>
      <c r="C114" s="5" t="s">
        <v>29</v>
      </c>
    </row>
    <row r="115" spans="1:3" ht="18" x14ac:dyDescent="0.2">
      <c r="A115" s="6" t="str">
        <f>HYPERLINK("https://www.foodcoach.me/recipe/creamy-deviled-eggs/","Creamy Deviled Eggs")</f>
        <v>Creamy Deviled Eggs</v>
      </c>
      <c r="B115" s="5" t="s">
        <v>5</v>
      </c>
      <c r="C115" s="5" t="s">
        <v>4</v>
      </c>
    </row>
    <row r="116" spans="1:3" ht="18" x14ac:dyDescent="0.2">
      <c r="A116" s="6" t="str">
        <f>HYPERLINK("https://www.foodcoach.me/recipe/creamy-gelatin-squares-sugar-free-postop-treat/","Creamy Gelatin Squares - Sugar Free Postop Treat")</f>
        <v>Creamy Gelatin Squares - Sugar Free Postop Treat</v>
      </c>
      <c r="B116" s="5" t="s">
        <v>15</v>
      </c>
      <c r="C116" s="5" t="s">
        <v>4</v>
      </c>
    </row>
    <row r="117" spans="1:3" ht="18" x14ac:dyDescent="0.2">
      <c r="A117" s="6" t="str">
        <f>HYPERLINK("https://www.foodcoach.me/recipe/creamy-grilled-parmesan-tomatoes/","Creamy Grilled Parmesan Tomatoes")</f>
        <v>Creamy Grilled Parmesan Tomatoes</v>
      </c>
      <c r="B117" s="5" t="s">
        <v>12</v>
      </c>
      <c r="C117" s="5" t="s">
        <v>6</v>
      </c>
    </row>
    <row r="118" spans="1:3" ht="18" x14ac:dyDescent="0.2">
      <c r="A118" s="6" t="str">
        <f>HYPERLINK("https://www.foodcoach.me/?s=Creamy+Mashed+Cauliflower","Creamy Mashed Cauliflower")</f>
        <v>Creamy Mashed Cauliflower</v>
      </c>
      <c r="B118" s="5" t="s">
        <v>12</v>
      </c>
      <c r="C118" s="5" t="s">
        <v>4</v>
      </c>
    </row>
    <row r="119" spans="1:3" ht="18" x14ac:dyDescent="0.2">
      <c r="A119" s="6" t="str">
        <f>HYPERLINK("https://www.foodcoach.me/recipe/creamy-stuffed-mushrooms/","Creamy Stuffed Mushrooms")</f>
        <v>Creamy Stuffed Mushrooms</v>
      </c>
      <c r="B119" s="5" t="s">
        <v>12</v>
      </c>
      <c r="C119" s="5" t="s">
        <v>6</v>
      </c>
    </row>
    <row r="120" spans="1:3" ht="18" x14ac:dyDescent="0.2">
      <c r="A120" s="6" t="str">
        <f>HYPERLINK("https://www.foodcoach.me/recipe/creole-turkey-sausage-and-peppers/","Creole Turkey Sausage and Peppers")</f>
        <v>Creole Turkey Sausage and Peppers</v>
      </c>
      <c r="B120" s="5" t="s">
        <v>11</v>
      </c>
      <c r="C120" s="5" t="s">
        <v>6</v>
      </c>
    </row>
    <row r="121" spans="1:3" ht="18" x14ac:dyDescent="0.2">
      <c r="A121" s="6" t="str">
        <f>HYPERLINK("https://www.foodcoach.me/recipe/crockpot-cheese-steak-peppers/","Crockpot Cheese Steak &amp; Peppers - WLS Recipes")</f>
        <v>Crockpot Cheese Steak &amp; Peppers - WLS Recipes</v>
      </c>
      <c r="B121" s="5" t="s">
        <v>30</v>
      </c>
      <c r="C121" s="5" t="s">
        <v>8</v>
      </c>
    </row>
    <row r="122" spans="1:3" ht="18" x14ac:dyDescent="0.2">
      <c r="A122" s="6" t="str">
        <f>HYPERLINK("https://www.foodcoach.me/recipe/crockpot-greek-chicken/","Crockpot® Greek Chicken")</f>
        <v>Crockpot® Greek Chicken</v>
      </c>
      <c r="B122" s="5" t="s">
        <v>7</v>
      </c>
      <c r="C122" s="5" t="s">
        <v>8</v>
      </c>
    </row>
    <row r="123" spans="1:3" ht="18" x14ac:dyDescent="0.2">
      <c r="A123" s="6" t="str">
        <f>HYPERLINK("https://www.foodcoach.me/recipe/cucumber-feta-rolls/","Cucumber Feta Rolls")</f>
        <v>Cucumber Feta Rolls</v>
      </c>
      <c r="B123" s="5" t="s">
        <v>12</v>
      </c>
      <c r="C123" s="5" t="s">
        <v>4</v>
      </c>
    </row>
    <row r="124" spans="1:3" ht="18" x14ac:dyDescent="0.2">
      <c r="A124" s="6" t="str">
        <f>HYPERLINK("https://www.foodcoach.me/recipe/cucumber-greek-salad/","Cucumber Greek Salad")</f>
        <v>Cucumber Greek Salad</v>
      </c>
      <c r="B124" s="5" t="s">
        <v>12</v>
      </c>
      <c r="C124" s="5" t="s">
        <v>4</v>
      </c>
    </row>
    <row r="125" spans="1:3" ht="18" x14ac:dyDescent="0.2">
      <c r="A125" s="6" t="str">
        <f>HYPERLINK("https://www.foodcoach.me/recipe/cucumber-mint-yogurt/","Cucumber Mint Yogurt - WLS Recipe")</f>
        <v>Cucumber Mint Yogurt - WLS Recipe</v>
      </c>
      <c r="B125" s="5" t="s">
        <v>34</v>
      </c>
      <c r="C125" s="5" t="s">
        <v>4</v>
      </c>
    </row>
    <row r="126" spans="1:3" ht="18" x14ac:dyDescent="0.2">
      <c r="A126" s="6" t="str">
        <f>HYPERLINK("https://www.foodcoach.me/recipe/deviled-egg-veggie-dip/","Deviled Egg Veggie Dip - Bariatric Friendly Appetizer")</f>
        <v>Deviled Egg Veggie Dip - Bariatric Friendly Appetizer</v>
      </c>
      <c r="B126" s="5" t="s">
        <v>5</v>
      </c>
      <c r="C126" s="5" t="s">
        <v>4</v>
      </c>
    </row>
    <row r="127" spans="1:3" ht="18" x14ac:dyDescent="0.2">
      <c r="A127" s="6" t="str">
        <f>HYPERLINK("https://www.foodcoach.me/recipe/dijon-bacon-chicken/","Dijon Bacon Chicken")</f>
        <v>Dijon Bacon Chicken</v>
      </c>
      <c r="B127" s="5" t="s">
        <v>21</v>
      </c>
      <c r="C127" s="5" t="s">
        <v>6</v>
      </c>
    </row>
    <row r="128" spans="1:3" ht="18" x14ac:dyDescent="0.2">
      <c r="A128" s="6" t="str">
        <f>HYPERLINK("https://www.foodcoach.me/recipe/dijon-chicken-thighs/","Dijon Chicken Thighs")</f>
        <v>Dijon Chicken Thighs</v>
      </c>
      <c r="B128" s="5" t="s">
        <v>7</v>
      </c>
      <c r="C128" s="5" t="s">
        <v>18</v>
      </c>
    </row>
    <row r="129" spans="1:3" ht="18" x14ac:dyDescent="0.2">
      <c r="A129" s="6" t="str">
        <f>HYPERLINK("https://www.foodcoach.me/recipe/dinner-fast-hamburger-salad/","Dinner FAST - Hamburger Salad")</f>
        <v>Dinner FAST - Hamburger Salad</v>
      </c>
      <c r="B129" s="5" t="s">
        <v>3</v>
      </c>
      <c r="C129" s="5" t="s">
        <v>9</v>
      </c>
    </row>
    <row r="130" spans="1:3" ht="18" x14ac:dyDescent="0.2">
      <c r="A130" s="6" t="str">
        <f>HYPERLINK("https://www.foodcoach.me/recipe/easy-5-ingredient-chili/","Easy 5 Ingredient Chili")</f>
        <v>Easy 5 Ingredient Chili</v>
      </c>
      <c r="B130" s="5" t="s">
        <v>3</v>
      </c>
      <c r="C130" s="5" t="s">
        <v>9</v>
      </c>
    </row>
    <row r="131" spans="1:3" ht="18" x14ac:dyDescent="0.2">
      <c r="A131" s="6" t="str">
        <f>HYPERLINK("https://www.foodcoach.me/recipe/easy-bbq-chicken/","Easy BBQ Chicken Legs")</f>
        <v>Easy BBQ Chicken Legs</v>
      </c>
      <c r="B131" s="5" t="s">
        <v>7</v>
      </c>
      <c r="C131" s="5" t="s">
        <v>6</v>
      </c>
    </row>
    <row r="132" spans="1:3" ht="18" x14ac:dyDescent="0.2">
      <c r="A132" s="6" t="str">
        <f>HYPERLINK("https://www.foodcoach.me/recipe/easy-cobb-salad-wls-recipes/","Easy Cobb Salad - WLS Recipes")</f>
        <v>Easy Cobb Salad - WLS Recipes</v>
      </c>
      <c r="B132" s="5" t="s">
        <v>7</v>
      </c>
      <c r="C132" s="5" t="s">
        <v>4</v>
      </c>
    </row>
    <row r="133" spans="1:3" ht="18" x14ac:dyDescent="0.2">
      <c r="A133" s="6" t="str">
        <f>HYPERLINK("https://www.foodcoach.me/recipe/easy-grilled-yellow-squash/","Easy Grilled Yellow Squash - Bariatric Recipes")</f>
        <v>Easy Grilled Yellow Squash - Bariatric Recipes</v>
      </c>
      <c r="B133" s="5" t="s">
        <v>12</v>
      </c>
      <c r="C133" s="5" t="s">
        <v>13</v>
      </c>
    </row>
    <row r="134" spans="1:3" ht="18" x14ac:dyDescent="0.2">
      <c r="A134" s="6" t="str">
        <f>HYPERLINK("https://www.foodcoach.me/recipe/easy-italian-meatloaf/","Easy Italian Meatloaf - Low Carb WLS Recipe")</f>
        <v>Easy Italian Meatloaf - Low Carb WLS Recipe</v>
      </c>
      <c r="B134" s="5" t="s">
        <v>3</v>
      </c>
      <c r="C134" s="5" t="s">
        <v>6</v>
      </c>
    </row>
    <row r="135" spans="1:3" ht="18" x14ac:dyDescent="0.2">
      <c r="A135" s="6" t="str">
        <f>HYPERLINK("https://www.foodcoach.me/recipe/easy-low-carb-taco-pie/","Easy Low-Carb Taco Pie")</f>
        <v>Easy Low-Carb Taco Pie</v>
      </c>
      <c r="B135" s="5" t="s">
        <v>20</v>
      </c>
      <c r="C135" s="5" t="s">
        <v>6</v>
      </c>
    </row>
    <row r="136" spans="1:3" ht="18" x14ac:dyDescent="0.2">
      <c r="A136" s="6" t="str">
        <f>HYPERLINK("https://www.foodcoach.me/recipe/easy-slow-cooker-pulled-pork/","Easy Slow Cooker Pulled Pork")</f>
        <v>Easy Slow Cooker Pulled Pork</v>
      </c>
      <c r="B136" s="5" t="s">
        <v>14</v>
      </c>
      <c r="C136" s="5" t="s">
        <v>8</v>
      </c>
    </row>
    <row r="137" spans="1:3" ht="18" x14ac:dyDescent="0.2">
      <c r="A137" s="6" t="str">
        <f>HYPERLINK("https://www.foodcoach.me/recipe/easy-southwest-frittata/","Easy Southwest Frittata - Bariatric Recipes")</f>
        <v>Easy Southwest Frittata - Bariatric Recipes</v>
      </c>
      <c r="B137" s="5" t="s">
        <v>5</v>
      </c>
      <c r="C137" s="5" t="s">
        <v>9</v>
      </c>
    </row>
    <row r="138" spans="1:3" ht="18" x14ac:dyDescent="0.2">
      <c r="A138" s="6" t="str">
        <f>HYPERLINK("https://www.foodcoach.me/recipe/easy-weeknight-taco-stew-dairy-free/","Easy Weeknight Taco Stew (Dairy Free)")</f>
        <v>Easy Weeknight Taco Stew (Dairy Free)</v>
      </c>
      <c r="B138" s="5" t="s">
        <v>20</v>
      </c>
      <c r="C138" s="5" t="s">
        <v>8</v>
      </c>
    </row>
    <row r="139" spans="1:3" ht="18" x14ac:dyDescent="0.2">
      <c r="A139" s="6" t="str">
        <f>HYPERLINK("https://www.foodcoach.me/recipe/edamame-hummus/","Edamame Hummus - Bariatric Snack Ideas")</f>
        <v>Edamame Hummus - Bariatric Snack Ideas</v>
      </c>
      <c r="B139" s="5" t="s">
        <v>12</v>
      </c>
      <c r="C139" s="5" t="s">
        <v>4</v>
      </c>
    </row>
    <row r="140" spans="1:3" ht="18" x14ac:dyDescent="0.2">
      <c r="A140" s="6" t="str">
        <f>HYPERLINK("https://www.foodcoach.me/recipe/fajita-turkey-burger/","Fajita Turkey Burger - Bariatric Recipes")</f>
        <v>Fajita Turkey Burger - Bariatric Recipes</v>
      </c>
      <c r="B140" s="5" t="s">
        <v>11</v>
      </c>
      <c r="C140" s="5" t="s">
        <v>13</v>
      </c>
    </row>
    <row r="141" spans="1:3" ht="18" x14ac:dyDescent="0.2">
      <c r="A141" s="6" t="str">
        <f>HYPERLINK("https://www.foodcoach.me/recipe/fall-inspired-turkey-sausage-tomato-sauce-zucchini-noodles/","Fall Inspired Turkey Sausage Tomato Sauce (with Zucchini Noodles)")</f>
        <v>Fall Inspired Turkey Sausage Tomato Sauce (with Zucchini Noodles)</v>
      </c>
      <c r="B141" s="5" t="s">
        <v>11</v>
      </c>
      <c r="C141" s="5" t="s">
        <v>9</v>
      </c>
    </row>
    <row r="142" spans="1:3" ht="18" x14ac:dyDescent="0.2">
      <c r="A142" s="6" t="str">
        <f>HYPERLINK("https://www.foodcoach.me/recipe/flank-steak-with-roasted-tomatoes-and-onions-wls-recipe/","Flank Steak with Roasted Tomatoes and Onions")</f>
        <v>Flank Steak with Roasted Tomatoes and Onions</v>
      </c>
      <c r="B142" s="5" t="s">
        <v>3</v>
      </c>
      <c r="C142" s="5" t="s">
        <v>9</v>
      </c>
    </row>
    <row r="143" spans="1:3" ht="18" x14ac:dyDescent="0.2">
      <c r="A143" s="6" t="str">
        <f>HYPERLINK("https://www.foodcoach.me/recipe/french-onion-soup-meatloaf/","French Onion Soup Meatloaf")</f>
        <v>French Onion Soup Meatloaf</v>
      </c>
      <c r="B143" s="5" t="s">
        <v>3</v>
      </c>
      <c r="C143" s="5" t="s">
        <v>6</v>
      </c>
    </row>
    <row r="144" spans="1:3" ht="18" x14ac:dyDescent="0.2">
      <c r="A144" s="6" t="str">
        <f>HYPERLINK("https://www.foodcoach.me/recipe/fresh-yummy-salsa-super-fast-super-easy/","Fresh Yummy Salsa")</f>
        <v>Fresh Yummy Salsa</v>
      </c>
      <c r="B144" s="5" t="s">
        <v>12</v>
      </c>
      <c r="C144" s="5" t="s">
        <v>4</v>
      </c>
    </row>
    <row r="145" spans="1:3" ht="18" x14ac:dyDescent="0.2">
      <c r="A145" s="6" t="str">
        <f>HYPERLINK("https://www.foodcoach.me/recipe/garlic-basil-shrimp-tomatoes/","Garlic &amp; Basil Shrimp with Tomatoes - WLS Recipes")</f>
        <v>Garlic &amp; Basil Shrimp with Tomatoes - WLS Recipes</v>
      </c>
      <c r="B145" s="5" t="s">
        <v>22</v>
      </c>
      <c r="C145" s="5" t="s">
        <v>18</v>
      </c>
    </row>
    <row r="146" spans="1:3" ht="18" x14ac:dyDescent="0.2">
      <c r="A146" s="6" t="str">
        <f>HYPERLINK("https://www.foodcoach.me/recipe/garlic-herb-shrimp-with-tomatoes/","Garlic &amp; Herb Shrimp with Tomatoes")</f>
        <v>Garlic &amp; Herb Shrimp with Tomatoes</v>
      </c>
      <c r="B146" s="5" t="s">
        <v>22</v>
      </c>
      <c r="C146" s="5" t="s">
        <v>18</v>
      </c>
    </row>
    <row r="147" spans="1:3" ht="18" x14ac:dyDescent="0.2">
      <c r="A147" s="6" t="str">
        <f>HYPERLINK("https://www.foodcoach.me/recipe/garlic-lemon-stuffed-chicken-breast/","Garlic &amp; Lemon Stuffed Chicken Breast - WLS Recipe")</f>
        <v>Garlic &amp; Lemon Stuffed Chicken Breast - WLS Recipe</v>
      </c>
      <c r="B147" s="5" t="s">
        <v>7</v>
      </c>
      <c r="C147" s="5" t="s">
        <v>6</v>
      </c>
    </row>
    <row r="148" spans="1:3" ht="18" x14ac:dyDescent="0.2">
      <c r="A148" s="6" t="str">
        <f>HYPERLINK("https://www.foodcoach.me/recipe/garlic-shrimp-and-zucchini-noodles/","Garlic Shrimp and Zucchini Noodles")</f>
        <v>Garlic Shrimp and Zucchini Noodles</v>
      </c>
      <c r="B148" s="5" t="s">
        <v>22</v>
      </c>
      <c r="C148" s="5" t="s">
        <v>9</v>
      </c>
    </row>
    <row r="149" spans="1:3" ht="18" x14ac:dyDescent="0.2">
      <c r="A149" s="6" t="str">
        <f>HYPERLINK("https://www.foodcoach.me/recipe/garlic-parmesan-green-beans/","Garlic-Parmesan Green Beans")</f>
        <v>Garlic-Parmesan Green Beans</v>
      </c>
      <c r="B149" s="5" t="s">
        <v>12</v>
      </c>
      <c r="C149" s="5" t="s">
        <v>9</v>
      </c>
    </row>
    <row r="150" spans="1:3" ht="18" x14ac:dyDescent="0.2">
      <c r="A150" s="6" t="str">
        <f>HYPERLINK("https://www.foodcoach.me/recipe/greek-chicken-salad/","Greek Chicken Salad - Bariatric Recipes")</f>
        <v>Greek Chicken Salad - Bariatric Recipes</v>
      </c>
      <c r="B150" s="5" t="s">
        <v>7</v>
      </c>
      <c r="C150" s="5" t="s">
        <v>4</v>
      </c>
    </row>
    <row r="151" spans="1:3" ht="18" x14ac:dyDescent="0.2">
      <c r="A151" s="6" t="str">
        <f>HYPERLINK("https://www.foodcoach.me/recipe/greek-green-beans/","Greek Green Beans - WLS Recipe")</f>
        <v>Greek Green Beans - WLS Recipe</v>
      </c>
      <c r="B151" s="5" t="s">
        <v>12</v>
      </c>
      <c r="C151" s="5" t="s">
        <v>9</v>
      </c>
    </row>
    <row r="152" spans="1:3" ht="18" x14ac:dyDescent="0.2">
      <c r="A152" s="6" t="str">
        <f>HYPERLINK("https://www.foodcoach.me/recipe/greek-grilled-chicken-olive-salsa/","Greek Grilled Chicken &amp; Olive Salsa - WLS Recipes")</f>
        <v>Greek Grilled Chicken &amp; Olive Salsa - WLS Recipes</v>
      </c>
      <c r="B152" s="5" t="s">
        <v>7</v>
      </c>
      <c r="C152" s="5" t="s">
        <v>13</v>
      </c>
    </row>
    <row r="153" spans="1:3" ht="18" x14ac:dyDescent="0.2">
      <c r="A153" s="6" t="str">
        <f>HYPERLINK("https://www.foodcoach.me/recipe/greek-salad-with-chicken-breast/","Greek Salad with Chicken Breast - WLS Recipes")</f>
        <v>Greek Salad with Chicken Breast - WLS Recipes</v>
      </c>
      <c r="B153" s="5" t="s">
        <v>7</v>
      </c>
      <c r="C153" s="5" t="s">
        <v>4</v>
      </c>
    </row>
    <row r="154" spans="1:3" ht="18" x14ac:dyDescent="0.2">
      <c r="A154" s="6" t="str">
        <f>HYPERLINK("https://www.foodcoach.me/recipe/greek-style-omelet/","Greek Style Omelet - WLS Recipe")</f>
        <v>Greek Style Omelet - WLS Recipe</v>
      </c>
      <c r="B154" s="5" t="s">
        <v>5</v>
      </c>
      <c r="C154" s="5" t="s">
        <v>9</v>
      </c>
    </row>
    <row r="155" spans="1:3" ht="18" x14ac:dyDescent="0.2">
      <c r="A155" s="6" t="str">
        <f>HYPERLINK("https://www.foodcoach.me/recipe/greek-turkey-burgers/","Greek Turkey Burgers - Bariatric Recipes")</f>
        <v>Greek Turkey Burgers - Bariatric Recipes</v>
      </c>
      <c r="B155" s="5" t="s">
        <v>11</v>
      </c>
      <c r="C155" s="5" t="s">
        <v>9</v>
      </c>
    </row>
    <row r="156" spans="1:3" ht="18" x14ac:dyDescent="0.2">
      <c r="A156" s="6" t="str">
        <f>HYPERLINK("https://www.foodcoach.me/recipe/greek-yogurt-parfait/","Greek Yogurt Parfait")</f>
        <v>Greek Yogurt Parfait</v>
      </c>
      <c r="B156" s="5" t="s">
        <v>35</v>
      </c>
      <c r="C156" s="5" t="s">
        <v>4</v>
      </c>
    </row>
    <row r="157" spans="1:3" ht="18" x14ac:dyDescent="0.2">
      <c r="A157" s="6" t="str">
        <f>HYPERLINK("https://www.foodcoach.me/recipe/green-smoothie-protein-shake/","Green Smoothie Protein Shake")</f>
        <v>Green Smoothie Protein Shake</v>
      </c>
      <c r="B157" s="5" t="s">
        <v>17</v>
      </c>
      <c r="C157" s="5" t="s">
        <v>4</v>
      </c>
    </row>
    <row r="158" spans="1:3" ht="18" x14ac:dyDescent="0.2">
      <c r="A158" s="6" t="str">
        <f>HYPERLINK("https://www.foodcoach.me/recipe/grilled-balsamic-garlic-pork-tenderloin/","Grilled Balsamic Garlic Pork Tenderloin")</f>
        <v>Grilled Balsamic Garlic Pork Tenderloin</v>
      </c>
      <c r="B158" s="5" t="s">
        <v>14</v>
      </c>
      <c r="C158" s="5" t="s">
        <v>6</v>
      </c>
    </row>
    <row r="159" spans="1:3" ht="18" x14ac:dyDescent="0.2">
      <c r="A159" s="6" t="str">
        <f>HYPERLINK("https://www.foodcoach.me/recipe/grilled-barbecue-meatloaf/","Grilled Barbecue Meatloaf - Low Carb WLS Recipe")</f>
        <v>Grilled Barbecue Meatloaf - Low Carb WLS Recipe</v>
      </c>
      <c r="B159" s="5" t="s">
        <v>3</v>
      </c>
      <c r="C159" s="5" t="s">
        <v>13</v>
      </c>
    </row>
    <row r="160" spans="1:3" ht="18" x14ac:dyDescent="0.2">
      <c r="A160" s="6" t="str">
        <f>HYPERLINK("https://www.foodcoach.me/recipe/grilled-dijon-chicken-burgers/","Grilled Dijon Chicken Burgers - WLS Recipes")</f>
        <v>Grilled Dijon Chicken Burgers - WLS Recipes</v>
      </c>
      <c r="B160" s="5" t="s">
        <v>7</v>
      </c>
      <c r="C160" s="5" t="s">
        <v>13</v>
      </c>
    </row>
    <row r="161" spans="1:3" ht="18" x14ac:dyDescent="0.2">
      <c r="A161" s="6" t="str">
        <f>HYPERLINK("https://www.foodcoach.me/recipe/grilled-parmesan-turkey-burgers/","Grilled Parmesan Turkey Burgers")</f>
        <v>Grilled Parmesan Turkey Burgers</v>
      </c>
      <c r="B161" s="5" t="s">
        <v>11</v>
      </c>
      <c r="C161" s="5" t="s">
        <v>13</v>
      </c>
    </row>
    <row r="162" spans="1:3" ht="18" x14ac:dyDescent="0.2">
      <c r="A162" s="6" t="str">
        <f>HYPERLINK("https://www.foodcoach.me/recipe/grilled-rosemary-shrimp-tomatoes/","Grilled Rosemary Shrimp &amp; Tomatoes")</f>
        <v>Grilled Rosemary Shrimp &amp; Tomatoes</v>
      </c>
      <c r="B162" s="5" t="s">
        <v>22</v>
      </c>
      <c r="C162" s="5" t="s">
        <v>13</v>
      </c>
    </row>
    <row r="163" spans="1:3" ht="18" x14ac:dyDescent="0.2">
      <c r="A163" s="6" t="str">
        <f>HYPERLINK("https://www.foodcoach.me/recipe/grilled-sausage-pepper-skewers/","Grilled Sausage &amp; Pepper Skewers")</f>
        <v>Grilled Sausage &amp; Pepper Skewers</v>
      </c>
      <c r="B163" s="5" t="s">
        <v>11</v>
      </c>
      <c r="C163" s="5" t="s">
        <v>13</v>
      </c>
    </row>
    <row r="164" spans="1:3" ht="18" x14ac:dyDescent="0.2">
      <c r="A164" s="6" t="str">
        <f>HYPERLINK("https://www.foodcoach.me/recipe/grilled-steak-balsamic-roasted-tomatoes/","Grilled Steak with Balsamic Roasted Tomatoes - WLS Recipe")</f>
        <v>Grilled Steak with Balsamic Roasted Tomatoes - WLS Recipe</v>
      </c>
      <c r="B164" s="5" t="s">
        <v>3</v>
      </c>
      <c r="C164" s="5" t="s">
        <v>13</v>
      </c>
    </row>
    <row r="165" spans="1:3" ht="18" x14ac:dyDescent="0.2">
      <c r="A165" s="6" t="str">
        <f>HYPERLINK("https://www.foodcoach.me/recipe/hint-orange-vanilla-protein-shake/","Hint of Orange Vanilla Protein Shake")</f>
        <v>Hint of Orange Vanilla Protein Shake</v>
      </c>
      <c r="B165" s="5" t="s">
        <v>17</v>
      </c>
      <c r="C165" s="5" t="s">
        <v>4</v>
      </c>
    </row>
    <row r="166" spans="1:3" ht="18" x14ac:dyDescent="0.2">
      <c r="A166" s="6" t="str">
        <f>HYPERLINK("https://www.foodcoach.me/recipe/honey-mustard-lime-pork-chops/","Honey Mustard &amp; Lime Pork Chops")</f>
        <v>Honey Mustard &amp; Lime Pork Chops</v>
      </c>
      <c r="B166" s="5" t="s">
        <v>14</v>
      </c>
      <c r="C166" s="5" t="s">
        <v>13</v>
      </c>
    </row>
    <row r="167" spans="1:3" ht="18" x14ac:dyDescent="0.2">
      <c r="A167" s="6" t="str">
        <f>HYPERLINK("https://www.foodcoach.me/recipe/honey-mustard-roasted-brussel-sprouts/","Honey Mustard Roasted Brussel Sprouts")</f>
        <v>Honey Mustard Roasted Brussel Sprouts</v>
      </c>
      <c r="B167" s="5" t="s">
        <v>23</v>
      </c>
      <c r="C167" s="5" t="s">
        <v>6</v>
      </c>
    </row>
    <row r="168" spans="1:3" ht="18" x14ac:dyDescent="0.2">
      <c r="A168" s="6" t="str">
        <f>HYPERLINK("https://www.foodcoach.me/recipe/instant-pot-greek-chicken/","Instant Pot Greek Chicken")</f>
        <v>Instant Pot Greek Chicken</v>
      </c>
      <c r="B168" s="5" t="s">
        <v>7</v>
      </c>
      <c r="C168" s="5" t="s">
        <v>8</v>
      </c>
    </row>
    <row r="169" spans="1:3" ht="18" x14ac:dyDescent="0.2">
      <c r="A169" s="6" t="str">
        <f>HYPERLINK("https://www.foodcoach.me/recipe/instant-pot-turkey-spaghetti-with-zucchini-noodles/","Instant Pot Turkey Spaghetti with Zucchini Noodles")</f>
        <v>Instant Pot Turkey Spaghetti with Zucchini Noodles</v>
      </c>
      <c r="B169" s="5" t="s">
        <v>11</v>
      </c>
      <c r="C169" s="5" t="s">
        <v>8</v>
      </c>
    </row>
    <row r="170" spans="1:3" ht="18" x14ac:dyDescent="0.2">
      <c r="A170" s="6" t="str">
        <f>HYPERLINK("https://www.foodcoach.me/recipe/wls-recipe-spicy-egg-bake/","Italian Poached Eggs")</f>
        <v>Italian Poached Eggs</v>
      </c>
      <c r="B170" s="5" t="s">
        <v>36</v>
      </c>
      <c r="C170" s="5" t="s">
        <v>9</v>
      </c>
    </row>
    <row r="171" spans="1:3" ht="18" x14ac:dyDescent="0.2">
      <c r="A171" s="6" t="str">
        <f>HYPERLINK("https://www.foodcoach.me/recipe/italian-sausage-turkey-burger/","Italian Sausage Turkey Burger - Bariatric Recipes")</f>
        <v>Italian Sausage Turkey Burger - Bariatric Recipes</v>
      </c>
      <c r="B171" s="5" t="s">
        <v>11</v>
      </c>
      <c r="C171" s="5" t="s">
        <v>13</v>
      </c>
    </row>
    <row r="172" spans="1:3" ht="18" x14ac:dyDescent="0.2">
      <c r="A172" s="6" t="str">
        <f>HYPERLINK("https://www.foodcoach.me/recipe/italian-stuffed-red-peppers/","Italian Stuffed Red Peppers - Bariatric Recipes")</f>
        <v>Italian Stuffed Red Peppers - Bariatric Recipes</v>
      </c>
      <c r="B172" s="5" t="s">
        <v>11</v>
      </c>
      <c r="C172" s="5" t="s">
        <v>6</v>
      </c>
    </row>
    <row r="173" spans="1:3" ht="18" x14ac:dyDescent="0.2">
      <c r="A173" s="6" t="str">
        <f>HYPERLINK("https://www.foodcoach.me/recipe/jalapeno-cheddar-chicken-burger/","Jalapeño Cheddar Chicken Burger")</f>
        <v>Jalapeño Cheddar Chicken Burger</v>
      </c>
      <c r="B173" s="5" t="s">
        <v>7</v>
      </c>
      <c r="C173" s="5" t="s">
        <v>13</v>
      </c>
    </row>
    <row r="174" spans="1:3" ht="18" x14ac:dyDescent="0.2">
      <c r="A174" s="6" t="str">
        <f>HYPERLINK("https://www.foodcoach.me/recipe/jalapeno-cheddar-chicken-chili-low-carb-wls-friendly/","Jalapeno Cheddar Chicken Chili - Low Carb &amp; WLS Friendly")</f>
        <v>Jalapeno Cheddar Chicken Chili - Low Carb &amp; WLS Friendly</v>
      </c>
      <c r="B174" s="5" t="s">
        <v>7</v>
      </c>
      <c r="C174" s="5" t="s">
        <v>9</v>
      </c>
    </row>
    <row r="175" spans="1:3" ht="18" x14ac:dyDescent="0.2">
      <c r="A175" s="6" t="str">
        <f>HYPERLINK("https://www.foodcoach.me/recipe/jalapeno-chili-lime-turkey-burger/","Jalapeno Chili Lime Turkey Burger")</f>
        <v>Jalapeno Chili Lime Turkey Burger</v>
      </c>
      <c r="B175" s="5" t="s">
        <v>37</v>
      </c>
      <c r="C175" s="5" t="s">
        <v>13</v>
      </c>
    </row>
    <row r="176" spans="1:3" ht="18" x14ac:dyDescent="0.2">
      <c r="A176" s="6" t="str">
        <f>HYPERLINK("https://www.foodcoach.me/recipe/jalapeno-lime-steak-foil-pack/","Jalapeno Lime Steak Foil Pack - WLS Recipe")</f>
        <v>Jalapeno Lime Steak Foil Pack - WLS Recipe</v>
      </c>
      <c r="B176" s="5" t="s">
        <v>3</v>
      </c>
      <c r="C176" s="5" t="s">
        <v>6</v>
      </c>
    </row>
    <row r="177" spans="1:3" ht="18" x14ac:dyDescent="0.2">
      <c r="A177" s="6" t="str">
        <f>HYPERLINK("https://www.foodcoach.me/recipe/jalapeno-popper-chili-beans/","Jalapeño Popper Chili (No Beans)")</f>
        <v>Jalapeño Popper Chili (No Beans)</v>
      </c>
      <c r="B177" s="5" t="s">
        <v>11</v>
      </c>
      <c r="C177" s="5" t="s">
        <v>9</v>
      </c>
    </row>
    <row r="178" spans="1:3" ht="18" x14ac:dyDescent="0.2">
      <c r="A178" s="6" t="str">
        <f>HYPERLINK("https://www.foodcoach.me/recipe/kale-shrimp-caesar-salad/","Kale and Shrimp Caesar Salad")</f>
        <v>Kale and Shrimp Caesar Salad</v>
      </c>
      <c r="B178" s="5" t="s">
        <v>22</v>
      </c>
      <c r="C178" s="5" t="s">
        <v>9</v>
      </c>
    </row>
    <row r="179" spans="1:3" ht="18" x14ac:dyDescent="0.2">
      <c r="A179" s="6" t="str">
        <f>HYPERLINK("https://www.foodcoach.me/recipe/kitchen-sink-chicken-chili/","Kitchen Sink Chicken Chili")</f>
        <v>Kitchen Sink Chicken Chili</v>
      </c>
      <c r="B179" s="5" t="s">
        <v>7</v>
      </c>
      <c r="C179" s="5" t="s">
        <v>8</v>
      </c>
    </row>
    <row r="180" spans="1:3" ht="18" x14ac:dyDescent="0.2">
      <c r="A180" s="6" t="str">
        <f>HYPERLINK("https://www.foodcoach.me/recipe/laughing-cow-recipe-2-creamed-spinach-burgers/","Laughing Cow Recipe #2: ""Creamed"" Spinach Burgers")</f>
        <v>Laughing Cow Recipe #2: "Creamed" Spinach Burgers</v>
      </c>
      <c r="B180" s="5" t="s">
        <v>3</v>
      </c>
      <c r="C180" s="5" t="s">
        <v>13</v>
      </c>
    </row>
    <row r="181" spans="1:3" ht="18" x14ac:dyDescent="0.2">
      <c r="A181" s="6" t="str">
        <f>HYPERLINK("https://www.foodcoach.me/recipe/lemon-cream-protein-shake/","Lemon Cream Protein Shake")</f>
        <v>Lemon Cream Protein Shake</v>
      </c>
      <c r="B181" s="5" t="s">
        <v>17</v>
      </c>
      <c r="C181" s="5" t="s">
        <v>4</v>
      </c>
    </row>
    <row r="182" spans="1:3" ht="18" x14ac:dyDescent="0.2">
      <c r="A182" s="6" t="str">
        <f>HYPERLINK("https://www.foodcoach.me/recipe/lemon-dill-chicken/","Lemon Dill Chicken - WLS Recipe")</f>
        <v>Lemon Dill Chicken - WLS Recipe</v>
      </c>
      <c r="B182" s="5" t="s">
        <v>7</v>
      </c>
      <c r="C182" s="5" t="s">
        <v>13</v>
      </c>
    </row>
    <row r="183" spans="1:3" ht="18" x14ac:dyDescent="0.2">
      <c r="A183" s="6" t="str">
        <f>HYPERLINK("https://www.foodcoach.me/recipe/lemon-garlic-tilapia-easy-wls-recipes/","Lemon Garlic Tilapia - Easy WLS Recipes")</f>
        <v>Lemon Garlic Tilapia - Easy WLS Recipes</v>
      </c>
      <c r="B183" s="5" t="s">
        <v>22</v>
      </c>
      <c r="C183" s="5" t="s">
        <v>6</v>
      </c>
    </row>
    <row r="184" spans="1:3" ht="18" x14ac:dyDescent="0.2">
      <c r="A184" s="6" t="str">
        <f>HYPERLINK("https://www.foodcoach.me/recipe/lemon-rosemary-chicken-wls-recipe/","Lemon Rosemary Chicken - WLS Recipe")</f>
        <v>Lemon Rosemary Chicken - WLS Recipe</v>
      </c>
      <c r="B184" s="5" t="s">
        <v>7</v>
      </c>
      <c r="C184" s="5" t="s">
        <v>6</v>
      </c>
    </row>
    <row r="185" spans="1:3" ht="18" x14ac:dyDescent="0.2">
      <c r="A185" s="6" t="str">
        <f>HYPERLINK("https://www.foodcoach.me/recipe/lemon-vinaigrette-dressing/","Lemon Vinaigrette Dressing")</f>
        <v>Lemon Vinaigrette Dressing</v>
      </c>
      <c r="B185" s="5" t="s">
        <v>23</v>
      </c>
      <c r="C185" s="5" t="s">
        <v>24</v>
      </c>
    </row>
    <row r="186" spans="1:3" ht="18" x14ac:dyDescent="0.2">
      <c r="A186" s="6" t="str">
        <f>HYPERLINK("https://www.foodcoach.me/recipe/lemon-zucchini-pasta-tomatoes/","Lemon Zucchini Pasta with Tomatoes - WLS Recipes")</f>
        <v>Lemon Zucchini Pasta with Tomatoes - WLS Recipes</v>
      </c>
      <c r="B186" s="5" t="s">
        <v>11</v>
      </c>
      <c r="C186" s="5" t="s">
        <v>18</v>
      </c>
    </row>
    <row r="187" spans="1:3" ht="18" x14ac:dyDescent="0.2">
      <c r="A187" s="6" t="str">
        <f>HYPERLINK("https://www.foodcoach.me/recipe/loaded-pizza-cauliflower-crust/","Loaded Pizza with Cauliflower Crust")</f>
        <v>Loaded Pizza with Cauliflower Crust</v>
      </c>
      <c r="B187" s="5" t="s">
        <v>12</v>
      </c>
      <c r="C187" s="5" t="s">
        <v>6</v>
      </c>
    </row>
    <row r="188" spans="1:3" ht="18" x14ac:dyDescent="0.2">
      <c r="A188" s="6" t="str">
        <f>HYPERLINK("https://www.foodcoach.me/recipe/low-carb-chocolate-banana-smoothie/","Low Carb Chocolate Banana Smoothie")</f>
        <v>Low Carb Chocolate Banana Smoothie</v>
      </c>
      <c r="B188" s="5" t="s">
        <v>33</v>
      </c>
      <c r="C188" s="5" t="s">
        <v>4</v>
      </c>
    </row>
    <row r="189" spans="1:3" ht="18" x14ac:dyDescent="0.2">
      <c r="A189" s="6" t="str">
        <f>HYPERLINK("https://www.foodcoach.me/recipe/pear-goat-cheese-candied-walnut-salad/","Low Carb Stuffed Mushroom Cap - WLS Recipe")</f>
        <v>Low Carb Stuffed Mushroom Cap - WLS Recipe</v>
      </c>
      <c r="B189" s="5" t="s">
        <v>11</v>
      </c>
      <c r="C189" s="5" t="s">
        <v>6</v>
      </c>
    </row>
    <row r="190" spans="1:3" ht="18" x14ac:dyDescent="0.2">
      <c r="A190" s="6" t="str">
        <f>HYPERLINK("https://www.foodcoach.me/recipe/low-carb-taco-casserole/","Low Carb Taco Casserole")</f>
        <v>Low Carb Taco Casserole</v>
      </c>
      <c r="B190" s="5" t="s">
        <v>20</v>
      </c>
      <c r="C190" s="5" t="s">
        <v>6</v>
      </c>
    </row>
    <row r="191" spans="1:3" ht="18" x14ac:dyDescent="0.2">
      <c r="A191" s="6" t="str">
        <f>HYPERLINK("https://www.foodcoach.me/recipe/low-carb-teriyaki-burger-weight-loss-surgery-recipe/","Low Carb Teriyaki Burger - Weight Loss Surgery Recipe")</f>
        <v>Low Carb Teriyaki Burger - Weight Loss Surgery Recipe</v>
      </c>
      <c r="B191" s="5" t="s">
        <v>3</v>
      </c>
      <c r="C191" s="5" t="s">
        <v>13</v>
      </c>
    </row>
    <row r="192" spans="1:3" ht="18" x14ac:dyDescent="0.2">
      <c r="A192" s="6" t="str">
        <f>HYPERLINK("https://www.foodcoach.me/recipe/low-carb-turkey-burger-with-mint-yogurt-sauce-wls-recipe/","Low Carb Turkey Burger with Feta &amp; Mint Yogurt Sauce - WLS Recipe")</f>
        <v>Low Carb Turkey Burger with Feta &amp; Mint Yogurt Sauce - WLS Recipe</v>
      </c>
      <c r="B192" s="5" t="s">
        <v>11</v>
      </c>
      <c r="C192" s="5" t="s">
        <v>9</v>
      </c>
    </row>
    <row r="193" spans="1:3" ht="18" x14ac:dyDescent="0.2">
      <c r="A193" s="6" t="str">
        <f>HYPERLINK("https://www.foodcoach.me/recipe/marinated-balsamic-mustard-sirloin/","Marinated Balsamic &amp; Mustard Sirloin")</f>
        <v>Marinated Balsamic &amp; Mustard Sirloin</v>
      </c>
      <c r="B193" s="5" t="s">
        <v>3</v>
      </c>
      <c r="C193" s="5" t="s">
        <v>6</v>
      </c>
    </row>
    <row r="194" spans="1:3" ht="18" x14ac:dyDescent="0.2">
      <c r="A194" s="6" t="str">
        <f>HYPERLINK("https://www.foodcoach.me/recipe/marinated-teriyaki-stovetop-chicken/","Marinated Teriyaki Stovetop Chicken")</f>
        <v>Marinated Teriyaki Stovetop Chicken</v>
      </c>
      <c r="B194" s="5" t="s">
        <v>21</v>
      </c>
      <c r="C194" s="5" t="s">
        <v>13</v>
      </c>
    </row>
    <row r="195" spans="1:3" ht="18" x14ac:dyDescent="0.2">
      <c r="A195" s="6" t="str">
        <f>HYPERLINK("https://www.foodcoach.me/recipe/mediterranean-chicken/","Mediterranean Chicken")</f>
        <v>Mediterranean Chicken</v>
      </c>
      <c r="B195" s="5" t="s">
        <v>7</v>
      </c>
      <c r="C195" s="5" t="s">
        <v>6</v>
      </c>
    </row>
    <row r="196" spans="1:3" ht="18" x14ac:dyDescent="0.2">
      <c r="A196" s="6" t="str">
        <f>HYPERLINK("https://www.foodcoach.me/recipe/mexican-lime-chicken-stew/","Mexican Lime Chicken Stew")</f>
        <v>Mexican Lime Chicken Stew</v>
      </c>
      <c r="B196" s="5" t="s">
        <v>7</v>
      </c>
      <c r="C196" s="5" t="s">
        <v>9</v>
      </c>
    </row>
    <row r="197" spans="1:3" ht="18" x14ac:dyDescent="0.2">
      <c r="A197" s="6" t="str">
        <f>HYPERLINK("https://www.foodcoach.me/recipe/mexican-side-salad/","Mexican Side Salad - WLS Recipes")</f>
        <v>Mexican Side Salad - WLS Recipes</v>
      </c>
      <c r="B197" s="5" t="s">
        <v>12</v>
      </c>
      <c r="C197" s="5" t="s">
        <v>4</v>
      </c>
    </row>
    <row r="198" spans="1:3" ht="18" x14ac:dyDescent="0.2">
      <c r="A198" s="6" t="str">
        <f>HYPERLINK("https://www.foodcoach.me/recipe/microwave-steamed-baby-carrots/","Microwave Steamed Baby Carrots")</f>
        <v>Microwave Steamed Baby Carrots</v>
      </c>
      <c r="B198" s="5" t="s">
        <v>23</v>
      </c>
      <c r="C198" s="5" t="s">
        <v>4</v>
      </c>
    </row>
    <row r="199" spans="1:3" ht="18" x14ac:dyDescent="0.2">
      <c r="A199" s="6" t="str">
        <f>HYPERLINK("https://www.foodcoach.me/recipe/mini-meatloaf/","Mini Bariatric Sized Meatloaf")</f>
        <v>Mini Bariatric Sized Meatloaf</v>
      </c>
      <c r="B199" s="5" t="s">
        <v>3</v>
      </c>
      <c r="C199" s="5" t="s">
        <v>6</v>
      </c>
    </row>
    <row r="200" spans="1:3" ht="18" x14ac:dyDescent="0.2">
      <c r="A200" s="6" t="str">
        <f>HYPERLINK("https://www.foodcoach.me/recipe/mini-zucchini-meatloaf/","Mini Zucchini Meatloaf")</f>
        <v>Mini Zucchini Meatloaf</v>
      </c>
      <c r="B200" s="5" t="s">
        <v>3</v>
      </c>
      <c r="C200" s="5" t="s">
        <v>6</v>
      </c>
    </row>
    <row r="201" spans="1:3" ht="18" x14ac:dyDescent="0.2">
      <c r="A201" s="6" t="str">
        <f>HYPERLINK("https://www.foodcoach.me/recipe/mint-chocolate-chunk-ice-cream/","Mint Chocolate Chunk Ice Cream - WLS Sweets")</f>
        <v>Mint Chocolate Chunk Ice Cream - WLS Sweets</v>
      </c>
      <c r="B201" s="5" t="s">
        <v>15</v>
      </c>
      <c r="C201" s="5" t="s">
        <v>4</v>
      </c>
    </row>
    <row r="202" spans="1:3" ht="18" x14ac:dyDescent="0.2">
      <c r="A202" s="6" t="str">
        <f>HYPERLINK("https://www.foodcoach.me/recipe/moroccan-chicken/","Moroccan Chicken - Bariatric Recipe")</f>
        <v>Moroccan Chicken - Bariatric Recipe</v>
      </c>
      <c r="B202" s="5" t="s">
        <v>7</v>
      </c>
      <c r="C202" s="5" t="s">
        <v>6</v>
      </c>
    </row>
    <row r="203" spans="1:3" ht="18" x14ac:dyDescent="0.2">
      <c r="A203" s="6" t="str">
        <f>HYPERLINK("https://www.foodcoach.me/recipe/breakfast-egg-cups/","Mushroom &amp; Swiss Egg Cups")</f>
        <v>Mushroom &amp; Swiss Egg Cups</v>
      </c>
      <c r="B203" s="5" t="s">
        <v>5</v>
      </c>
      <c r="C203" s="5" t="s">
        <v>6</v>
      </c>
    </row>
    <row r="204" spans="1:3" ht="18" x14ac:dyDescent="0.2">
      <c r="A204" s="6" t="str">
        <f>HYPERLINK("https://www.foodcoach.me/recipe/mushroom-bruschetta-chicken/","Mushroom Bruschetta Chicken")</f>
        <v>Mushroom Bruschetta Chicken</v>
      </c>
      <c r="B204" s="5" t="s">
        <v>7</v>
      </c>
      <c r="C204" s="5" t="s">
        <v>9</v>
      </c>
    </row>
    <row r="205" spans="1:3" ht="18" x14ac:dyDescent="0.2">
      <c r="A205" s="6" t="str">
        <f>HYPERLINK("https://www.foodcoach.me/recipe/non-alcoholic-mint-mojito/","Non-Alcoholic Mint Mojito")</f>
        <v>Non-Alcoholic Mint Mojito</v>
      </c>
      <c r="B205" s="5" t="s">
        <v>17</v>
      </c>
      <c r="C205" s="5" t="s">
        <v>4</v>
      </c>
    </row>
    <row r="206" spans="1:3" ht="18" x14ac:dyDescent="0.2">
      <c r="A206" s="6" t="str">
        <f>HYPERLINK("https://www.foodcoach.me/recipe/not-too-sweet-vanilla-protein-shake-bariatric-liquid-diet/","Not Too Sweet Vanilla Protein Shake - Bariatric Liquid Diet")</f>
        <v>Not Too Sweet Vanilla Protein Shake - Bariatric Liquid Diet</v>
      </c>
      <c r="B206" s="5" t="s">
        <v>17</v>
      </c>
      <c r="C206" s="5" t="s">
        <v>4</v>
      </c>
    </row>
    <row r="207" spans="1:3" ht="18" x14ac:dyDescent="0.2">
      <c r="A207" s="6" t="str">
        <f>HYPERLINK("https://www.foodcoach.me/recipe/orange-cream-protein-shake/","Orange Cream Protein Shake")</f>
        <v>Orange Cream Protein Shake</v>
      </c>
      <c r="B207" s="5" t="s">
        <v>17</v>
      </c>
      <c r="C207" s="5" t="s">
        <v>4</v>
      </c>
    </row>
    <row r="208" spans="1:3" ht="18" x14ac:dyDescent="0.2">
      <c r="A208" s="6" t="str">
        <f>HYPERLINK("https://www.foodcoach.me/recipe/orange-infused-green-beans/","Orange Infused Green Beans")</f>
        <v>Orange Infused Green Beans</v>
      </c>
      <c r="B208" s="5" t="s">
        <v>23</v>
      </c>
      <c r="C208" s="5" t="s">
        <v>9</v>
      </c>
    </row>
    <row r="209" spans="1:3" ht="18" x14ac:dyDescent="0.2">
      <c r="A209" s="6" t="str">
        <f>HYPERLINK("https://www.foodcoach.me/recipe/oven-baked-chicken-kebabs/","Oven Baked Chicken Kebabs")</f>
        <v>Oven Baked Chicken Kebabs</v>
      </c>
      <c r="B209" s="5" t="s">
        <v>21</v>
      </c>
      <c r="C209" s="5" t="s">
        <v>6</v>
      </c>
    </row>
    <row r="210" spans="1:3" ht="18" x14ac:dyDescent="0.2">
      <c r="A210" s="6" t="str">
        <f>HYPERLINK("https://www.foodcoach.me/recipe/oven-baked-ricotta/","Oven Baked Ricotta - Soft Bariatric Recipe")</f>
        <v>Oven Baked Ricotta - Soft Bariatric Recipe</v>
      </c>
      <c r="B210" s="5" t="s">
        <v>38</v>
      </c>
      <c r="C210" s="5" t="s">
        <v>6</v>
      </c>
    </row>
    <row r="211" spans="1:3" ht="18" x14ac:dyDescent="0.2">
      <c r="A211" s="6" t="str">
        <f>HYPERLINK("https://www.foodcoach.me/recipe/oven-roasted-asparagus/","Oven Roasted Asparagus")</f>
        <v>Oven Roasted Asparagus</v>
      </c>
      <c r="B211" s="5" t="s">
        <v>12</v>
      </c>
      <c r="C211" s="5" t="s">
        <v>6</v>
      </c>
    </row>
    <row r="212" spans="1:3" ht="18" x14ac:dyDescent="0.2">
      <c r="A212" s="6" t="str">
        <f>HYPERLINK("https://www.foodcoach.me/recipe/oven-roasted-cherry-tomatoes/","Oven Roasted Cherry Tomatoes")</f>
        <v>Oven Roasted Cherry Tomatoes</v>
      </c>
      <c r="B212" s="5" t="s">
        <v>23</v>
      </c>
      <c r="C212" s="5" t="s">
        <v>6</v>
      </c>
    </row>
    <row r="213" spans="1:3" ht="18" x14ac:dyDescent="0.2">
      <c r="A213" s="6" t="str">
        <f>HYPERLINK("https://www.foodcoach.me/recipe/oven-roasted-veggies-thyme/","Oven Roasted Veggies Thyme")</f>
        <v>Oven Roasted Veggies Thyme</v>
      </c>
      <c r="B213" s="5" t="s">
        <v>12</v>
      </c>
      <c r="C213" s="5" t="s">
        <v>6</v>
      </c>
    </row>
    <row r="214" spans="1:3" ht="18" x14ac:dyDescent="0.2">
      <c r="A214" s="6" t="str">
        <f>HYPERLINK("https://www.foodcoach.me/recipe/pan-roasted-sweet-peppers/","Pan Roasted Sweet Peppers")</f>
        <v>Pan Roasted Sweet Peppers</v>
      </c>
      <c r="B214" s="5" t="s">
        <v>23</v>
      </c>
      <c r="C214" s="5" t="s">
        <v>9</v>
      </c>
    </row>
    <row r="215" spans="1:3" ht="18" x14ac:dyDescent="0.2">
      <c r="A215" s="6" t="str">
        <f>HYPERLINK("https://www.foodcoach.me/recipe/pan-seared-tilapia/","Pan Seared Tilapia")</f>
        <v>Pan Seared Tilapia</v>
      </c>
      <c r="B215" s="5" t="s">
        <v>19</v>
      </c>
      <c r="C215" s="5" t="s">
        <v>6</v>
      </c>
    </row>
    <row r="216" spans="1:3" ht="18" x14ac:dyDescent="0.2">
      <c r="A216" s="6" t="str">
        <f>HYPERLINK("https://www.foodcoach.me/recipe/paprika-yogurt-chicken-skewers/","Paprika Yogurt Chicken Skewers")</f>
        <v>Paprika Yogurt Chicken Skewers</v>
      </c>
      <c r="B216" s="5" t="s">
        <v>21</v>
      </c>
      <c r="C216" s="5" t="s">
        <v>13</v>
      </c>
    </row>
    <row r="217" spans="1:3" ht="18" x14ac:dyDescent="0.2">
      <c r="A217" s="6" t="str">
        <f>HYPERLINK("https://www.foodcoach.me/recipe/parmesan-thyme-chicken-with-mushrooms/","Parmesan &amp; Thyme Chicken with Mushrooms")</f>
        <v>Parmesan &amp; Thyme Chicken with Mushrooms</v>
      </c>
      <c r="B217" s="5" t="s">
        <v>7</v>
      </c>
      <c r="C217" s="5" t="s">
        <v>9</v>
      </c>
    </row>
    <row r="218" spans="1:3" ht="18" x14ac:dyDescent="0.2">
      <c r="A218" s="6" t="str">
        <f>HYPERLINK("https://www.foodcoach.me/recipe/parmasean-baked-chicken/","Parmesan Baked Chicken")</f>
        <v>Parmesan Baked Chicken</v>
      </c>
      <c r="B218" s="5" t="s">
        <v>7</v>
      </c>
      <c r="C218" s="5" t="s">
        <v>6</v>
      </c>
    </row>
    <row r="219" spans="1:3" ht="18" x14ac:dyDescent="0.2">
      <c r="A219" s="6" t="str">
        <f>HYPERLINK("https://www.foodcoach.me/recipe/parmesan-coated-tilapia-soft-recipe/","Parmesan Coated Tilapia - Soft Recipe")</f>
        <v>Parmesan Coated Tilapia - Soft Recipe</v>
      </c>
      <c r="B219" s="5" t="s">
        <v>19</v>
      </c>
      <c r="C219" s="5" t="s">
        <v>6</v>
      </c>
    </row>
    <row r="220" spans="1:3" ht="18" x14ac:dyDescent="0.2">
      <c r="A220" s="6" t="str">
        <f>HYPERLINK("https://www.foodcoach.me/recipe/parmesan-peppers/","Parmesan Peppers")</f>
        <v>Parmesan Peppers</v>
      </c>
      <c r="B220" s="5" t="s">
        <v>12</v>
      </c>
      <c r="C220" s="5" t="s">
        <v>9</v>
      </c>
    </row>
    <row r="221" spans="1:3" ht="18" x14ac:dyDescent="0.2">
      <c r="A221" s="6" t="str">
        <f>HYPERLINK("https://www.foodcoach.me/recipe/parmesan-turkey-burger/","Parmesan Turkey Burgers")</f>
        <v>Parmesan Turkey Burgers</v>
      </c>
      <c r="B221" s="5" t="s">
        <v>11</v>
      </c>
      <c r="C221" s="5" t="s">
        <v>6</v>
      </c>
    </row>
    <row r="222" spans="1:3" ht="18" x14ac:dyDescent="0.2">
      <c r="A222" s="6" t="str">
        <f>HYPERLINK("https://www.foodcoach.me/recipe/parmesan-zucchini-bites/","Parmesan Zucchini Bites - WLS Recipe")</f>
        <v>Parmesan Zucchini Bites - WLS Recipe</v>
      </c>
      <c r="B222" s="5" t="s">
        <v>12</v>
      </c>
      <c r="C222" s="5" t="s">
        <v>39</v>
      </c>
    </row>
    <row r="223" spans="1:3" ht="18" x14ac:dyDescent="0.2">
      <c r="A223" s="6" t="str">
        <f>HYPERLINK("https://www.foodcoach.me/recipe/parmesan-zucchini-chips/","Parmesan Zucchini Chips")</f>
        <v>Parmesan Zucchini Chips</v>
      </c>
      <c r="B223" s="5" t="s">
        <v>23</v>
      </c>
      <c r="C223" s="5" t="s">
        <v>6</v>
      </c>
    </row>
    <row r="224" spans="1:3" ht="18" x14ac:dyDescent="0.2">
      <c r="A224" s="6" t="str">
        <f>HYPERLINK("https://www.foodcoach.me/recipe/pear-goat-cheese-candied-walnut-salad/","Pear, Goat Cheese &amp; Candied Walnut Salad")</f>
        <v>Pear, Goat Cheese &amp; Candied Walnut Salad</v>
      </c>
      <c r="B224" s="5" t="s">
        <v>12</v>
      </c>
      <c r="C224" s="5" t="s">
        <v>4</v>
      </c>
    </row>
    <row r="225" spans="1:3" ht="18" x14ac:dyDescent="0.2">
      <c r="A225" s="6" t="str">
        <f>HYPERLINK("https://www.foodcoach.me/recipe/pepper-and-peach-fajita-chicken/","Pepper and Peach Fajita Chicken")</f>
        <v>Pepper and Peach Fajita Chicken</v>
      </c>
      <c r="B225" s="5" t="s">
        <v>7</v>
      </c>
      <c r="C225" s="5" t="s">
        <v>18</v>
      </c>
    </row>
    <row r="226" spans="1:3" ht="18" x14ac:dyDescent="0.2">
      <c r="A226" s="6" t="str">
        <f>HYPERLINK("https://www.foodcoach.me/recipe/pepper-pepperjack-stuffed-chicken/","Pepper and Pepperjack Stuffed Chicken")</f>
        <v>Pepper and Pepperjack Stuffed Chicken</v>
      </c>
      <c r="B226" s="5" t="s">
        <v>7</v>
      </c>
      <c r="C226" s="5" t="s">
        <v>6</v>
      </c>
    </row>
    <row r="227" spans="1:3" ht="18" x14ac:dyDescent="0.2">
      <c r="A227" s="6" t="str">
        <f>HYPERLINK("https://www.foodcoach.me/recipe/peppercorn-chicken-broth/","Peppercorn Chicken Broth")</f>
        <v>Peppercorn Chicken Broth</v>
      </c>
      <c r="B227" s="5" t="s">
        <v>17</v>
      </c>
      <c r="C227" s="5" t="s">
        <v>9</v>
      </c>
    </row>
    <row r="228" spans="1:3" ht="18" x14ac:dyDescent="0.2">
      <c r="A228" s="6" t="str">
        <f>HYPERLINK("https://www.foodcoach.me/recipe/pesto-grilled-shrimp-and-squash/","Pesto Shrimp and Squash")</f>
        <v>Pesto Shrimp and Squash</v>
      </c>
      <c r="B228" s="5" t="s">
        <v>40</v>
      </c>
      <c r="C228" s="5" t="s">
        <v>13</v>
      </c>
    </row>
    <row r="229" spans="1:3" ht="18" x14ac:dyDescent="0.2">
      <c r="A229" s="6" t="str">
        <f>HYPERLINK("https://www.foodcoach.me/recipe/philly-cheese-chicken-skillet/","Philly Cheese Chicken Skillet")</f>
        <v>Philly Cheese Chicken Skillet</v>
      </c>
      <c r="B229" s="5" t="s">
        <v>21</v>
      </c>
      <c r="C229" s="5" t="s">
        <v>9</v>
      </c>
    </row>
    <row r="230" spans="1:3" ht="18" x14ac:dyDescent="0.2">
      <c r="A230" s="6" t="str">
        <f>HYPERLINK("https://www.foodcoach.me/recipe/pineapple-chicken-stir-fry/","Pineapple Chicken Stir-Fry")</f>
        <v>Pineapple Chicken Stir-Fry</v>
      </c>
      <c r="B230" s="5" t="s">
        <v>7</v>
      </c>
      <c r="C230" s="5" t="s">
        <v>9</v>
      </c>
    </row>
    <row r="231" spans="1:3" ht="18" x14ac:dyDescent="0.2">
      <c r="A231" s="6" t="str">
        <f>HYPERLINK("https://www.foodcoach.me/recipe/pizza-stuffed-burgers/","Pizza Stuffed Burgers - Low Carb WLS Recipe")</f>
        <v>Pizza Stuffed Burgers - Low Carb WLS Recipe</v>
      </c>
      <c r="B231" s="5" t="s">
        <v>3</v>
      </c>
      <c r="C231" s="5" t="s">
        <v>13</v>
      </c>
    </row>
    <row r="232" spans="1:3" ht="18" x14ac:dyDescent="0.2">
      <c r="A232" s="6" t="str">
        <f>HYPERLINK("https://www.foodcoach.me/recipe/pork-and-broccoli-stir-fry/","Pork and Broccoli Stir Fry - Bariatric Recipes")</f>
        <v>Pork and Broccoli Stir Fry - Bariatric Recipes</v>
      </c>
      <c r="B232" s="5" t="s">
        <v>14</v>
      </c>
      <c r="C232" s="5" t="s">
        <v>9</v>
      </c>
    </row>
    <row r="233" spans="1:3" ht="18" x14ac:dyDescent="0.2">
      <c r="A233" s="6" t="str">
        <f>HYPERLINK("https://www.foodcoach.me/recipe/pork-chops-with-sweet-apples/","Pork Chops with Sweet Apples - WLS Recipes")</f>
        <v>Pork Chops with Sweet Apples - WLS Recipes</v>
      </c>
      <c r="B233" s="5" t="s">
        <v>14</v>
      </c>
      <c r="C233" s="5" t="s">
        <v>9</v>
      </c>
    </row>
    <row r="234" spans="1:3" ht="18" x14ac:dyDescent="0.2">
      <c r="A234" s="6" t="str">
        <f>HYPERLINK("https://www.foodcoach.me/recipe/pork-medallions-with-roasted-red-pepper-sauce/","Pork Medallions with Roasted Red Pepper Sauce")</f>
        <v>Pork Medallions with Roasted Red Pepper Sauce</v>
      </c>
      <c r="B234" s="5" t="s">
        <v>41</v>
      </c>
      <c r="C234" s="5" t="s">
        <v>9</v>
      </c>
    </row>
    <row r="235" spans="1:3" ht="18" x14ac:dyDescent="0.2">
      <c r="A235" s="6" t="str">
        <f>HYPERLINK("https://www.foodcoach.me/recipe/pork-carrots-stir-fry/","Pork with Carrots Stir Fry")</f>
        <v>Pork with Carrots Stir Fry</v>
      </c>
      <c r="B235" s="5" t="s">
        <v>14</v>
      </c>
      <c r="C235" s="5" t="s">
        <v>9</v>
      </c>
    </row>
    <row r="236" spans="1:3" ht="18" x14ac:dyDescent="0.2">
      <c r="A236" s="6" t="str">
        <f>HYPERLINK("https://www.foodcoach.me/recipe/portabello-mushroom-pizzas/","Portabello Mushroom Pizzas - WLS Recipe")</f>
        <v>Portabello Mushroom Pizzas - WLS Recipe</v>
      </c>
      <c r="B236" s="5" t="s">
        <v>11</v>
      </c>
      <c r="C236" s="5" t="s">
        <v>6</v>
      </c>
    </row>
    <row r="237" spans="1:3" ht="18" x14ac:dyDescent="0.2">
      <c r="A237" s="6" t="str">
        <f>HYPERLINK("https://www.foodcoach.me/recipe/protein-hot-chocolate/","Protein Hot Chocolate")</f>
        <v>Protein Hot Chocolate</v>
      </c>
      <c r="B237" s="5" t="s">
        <v>17</v>
      </c>
      <c r="C237" s="5" t="s">
        <v>4</v>
      </c>
    </row>
    <row r="238" spans="1:3" ht="18" x14ac:dyDescent="0.2">
      <c r="A238" s="6" t="str">
        <f>HYPERLINK("https://www.foodcoach.me/recipe/protein-pumpkin-pancakes/","Protein Pumpkin Pancakes - WLS Recipe")</f>
        <v>Protein Pumpkin Pancakes - WLS Recipe</v>
      </c>
      <c r="B238" s="5" t="s">
        <v>42</v>
      </c>
      <c r="C238" s="5" t="s">
        <v>9</v>
      </c>
    </row>
    <row r="239" spans="1:3" ht="18" x14ac:dyDescent="0.2">
      <c r="A239" s="6" t="str">
        <f>HYPERLINK("https://www.foodcoach.me/recipe/pumpkin-chili/","Pumpkin Chili")</f>
        <v>Pumpkin Chili</v>
      </c>
      <c r="B239" s="5" t="s">
        <v>3</v>
      </c>
      <c r="C239" s="5" t="s">
        <v>8</v>
      </c>
    </row>
    <row r="240" spans="1:3" ht="18" x14ac:dyDescent="0.2">
      <c r="A240" s="6" t="str">
        <f>HYPERLINK("https://www.foodcoach.me/recipe/pumpkin-whip-bariatric-sweet-treat/","Pumpkin Whip Bariatric Sweet Treat")</f>
        <v>Pumpkin Whip Bariatric Sweet Treat</v>
      </c>
      <c r="B240" s="5" t="s">
        <v>32</v>
      </c>
      <c r="C240" s="5" t="s">
        <v>4</v>
      </c>
    </row>
    <row r="241" spans="1:3" ht="18" x14ac:dyDescent="0.2">
      <c r="A241" s="6" t="str">
        <f>HYPERLINK("https://www.foodcoach.me/recipe/pureed-salsa-and-beans/","Pureed Salsa and Beans")</f>
        <v>Pureed Salsa and Beans</v>
      </c>
      <c r="B241" s="5" t="s">
        <v>25</v>
      </c>
      <c r="C241" s="5" t="s">
        <v>9</v>
      </c>
    </row>
    <row r="242" spans="1:3" ht="18" x14ac:dyDescent="0.2">
      <c r="A242" s="6" t="str">
        <f>HYPERLINK("https://www.foodcoach.me/recipe/ranch-pork-chops/","Ranch Pork Chops")</f>
        <v>Ranch Pork Chops</v>
      </c>
      <c r="B242" s="5" t="s">
        <v>43</v>
      </c>
      <c r="C242" s="5" t="s">
        <v>6</v>
      </c>
    </row>
    <row r="243" spans="1:3" ht="18" x14ac:dyDescent="0.2">
      <c r="A243" s="6" t="str">
        <f>HYPERLINK("https://www.foodcoach.me/recipe/red-pepper-bruschetta-turkey-meatballs-wls-recipe/","Red Pepper Bruschetta Turkey Meatballs - WLS Recipe")</f>
        <v>Red Pepper Bruschetta Turkey Meatballs - WLS Recipe</v>
      </c>
      <c r="B243" s="5" t="s">
        <v>11</v>
      </c>
      <c r="C243" s="5" t="s">
        <v>9</v>
      </c>
    </row>
    <row r="244" spans="1:3" ht="18" x14ac:dyDescent="0.2">
      <c r="A244" s="6" t="str">
        <f>HYPERLINK("https://www.foodcoach.me/recipe/red-pepper-enchilada-bean-puree-bariatric-pureed-diet/","Red Pepper Enchilada Bean Puree - Bariatric Pureed Diet")</f>
        <v>Red Pepper Enchilada Bean Puree - Bariatric Pureed Diet</v>
      </c>
      <c r="B244" s="5" t="s">
        <v>25</v>
      </c>
      <c r="C244" s="5" t="s">
        <v>9</v>
      </c>
    </row>
    <row r="245" spans="1:3" ht="18" x14ac:dyDescent="0.2">
      <c r="A245" s="6" t="str">
        <f>HYPERLINK("https://www.foodcoach.me/recipe/reduced-fat-green-bean-casserole/","Reduced-Fat Green Bean &amp; Mushroom Casserole")</f>
        <v>Reduced-Fat Green Bean &amp; Mushroom Casserole</v>
      </c>
      <c r="B245" s="5" t="s">
        <v>12</v>
      </c>
      <c r="C245" s="5" t="s">
        <v>6</v>
      </c>
    </row>
    <row r="246" spans="1:3" x14ac:dyDescent="0.2">
      <c r="A246" s="7" t="str">
        <f>HYPERLINK("https://www.foodcoach.me/recipe/roasted-cauliflower-salad/","Roasted Cauliflower Salad")</f>
        <v>Roasted Cauliflower Salad</v>
      </c>
      <c r="B246" s="5" t="s">
        <v>44</v>
      </c>
      <c r="C246" s="5" t="s">
        <v>6</v>
      </c>
    </row>
    <row r="247" spans="1:3" ht="18" x14ac:dyDescent="0.2">
      <c r="A247" s="6" t="str">
        <f>HYPERLINK("https://www.foodcoach.me/recipe/roasted-chicken-thighs-with-tomatoes-olives-feta/","Roasted Chicken Thighs with Tomatoes, Olives &amp; Feta")</f>
        <v>Roasted Chicken Thighs with Tomatoes, Olives &amp; Feta</v>
      </c>
      <c r="B247" s="5" t="s">
        <v>7</v>
      </c>
      <c r="C247" s="5" t="s">
        <v>6</v>
      </c>
    </row>
    <row r="248" spans="1:3" ht="18" x14ac:dyDescent="0.2">
      <c r="A248" s="6" t="str">
        <f>HYPERLINK("https://www.foodcoach.me/recipe/roasted-fish-veggies/","Roasted Fish and Veggies")</f>
        <v>Roasted Fish and Veggies</v>
      </c>
      <c r="B248" s="5" t="s">
        <v>22</v>
      </c>
      <c r="C248" s="5" t="s">
        <v>6</v>
      </c>
    </row>
    <row r="249" spans="1:3" ht="18" x14ac:dyDescent="0.2">
      <c r="A249" s="6" t="str">
        <f>HYPERLINK("https://www.foodcoach.me/recipe/roasted-parmesan-artichoke-appetizer/","Roasted Parmesan Artichokes")</f>
        <v>Roasted Parmesan Artichokes</v>
      </c>
      <c r="B249" s="5" t="s">
        <v>12</v>
      </c>
      <c r="C249" s="5" t="s">
        <v>6</v>
      </c>
    </row>
    <row r="250" spans="1:3" ht="18" x14ac:dyDescent="0.2">
      <c r="A250" s="6" t="str">
        <f>HYPERLINK("https://www.foodcoach.me/recipe/roasted-parmesan-broccoli/","Roasted Parmesan Broccoli - WLS Recipes")</f>
        <v>Roasted Parmesan Broccoli - WLS Recipes</v>
      </c>
      <c r="B250" s="5" t="s">
        <v>12</v>
      </c>
      <c r="C250" s="5" t="s">
        <v>6</v>
      </c>
    </row>
    <row r="251" spans="1:3" ht="18" x14ac:dyDescent="0.2">
      <c r="A251" s="6" t="str">
        <f>HYPERLINK("https://www.foodcoach.me/recipe/roasted-parmesan-brussels-sprouts/","Roasted Parmesan Brussels Sprouts - WLS Recipes")</f>
        <v>Roasted Parmesan Brussels Sprouts - WLS Recipes</v>
      </c>
      <c r="B251" s="5" t="s">
        <v>12</v>
      </c>
      <c r="C251" s="5" t="s">
        <v>6</v>
      </c>
    </row>
    <row r="252" spans="1:3" ht="18" x14ac:dyDescent="0.2">
      <c r="A252" s="6" t="str">
        <f>HYPERLINK("https://www.foodcoach.me/recipe/roasted-pear-feta-burger/","Roasted Pear &amp; Feta Burger - Low Carb WLS Recipe")</f>
        <v>Roasted Pear &amp; Feta Burger - Low Carb WLS Recipe</v>
      </c>
      <c r="B252" s="5" t="s">
        <v>11</v>
      </c>
      <c r="C252" s="5" t="s">
        <v>13</v>
      </c>
    </row>
    <row r="253" spans="1:3" ht="18" x14ac:dyDescent="0.2">
      <c r="A253" s="6" t="str">
        <f>HYPERLINK("https://www.foodcoach.me/recipe/roasted-turkey-breast/","Roasted Turkey Breast - Thanksgiving for a Few")</f>
        <v>Roasted Turkey Breast - Thanksgiving for a Few</v>
      </c>
      <c r="B253" s="5" t="s">
        <v>11</v>
      </c>
      <c r="C253" s="5" t="s">
        <v>6</v>
      </c>
    </row>
    <row r="254" spans="1:3" ht="18" x14ac:dyDescent="0.2">
      <c r="A254" s="6" t="str">
        <f>HYPERLINK("https://www.foodcoach.me/recipe/roasted-turkey-spinach-bowl/","Roasted Turkey Spinach Bowl")</f>
        <v>Roasted Turkey Spinach Bowl</v>
      </c>
      <c r="B254" s="5" t="s">
        <v>37</v>
      </c>
      <c r="C254" s="5" t="s">
        <v>24</v>
      </c>
    </row>
    <row r="255" spans="1:3" ht="18" x14ac:dyDescent="0.2">
      <c r="A255" s="6" t="str">
        <f>HYPERLINK("https://www.foodcoach.me/recipe/root-beer-float-ice-cream/","Root Beer Float Ice Cream - WLS Dessert Recipe")</f>
        <v>Root Beer Float Ice Cream - WLS Dessert Recipe</v>
      </c>
      <c r="B255" s="5" t="s">
        <v>15</v>
      </c>
      <c r="C255" s="5" t="s">
        <v>4</v>
      </c>
    </row>
    <row r="256" spans="1:3" ht="18" x14ac:dyDescent="0.2">
      <c r="A256" s="6" t="str">
        <f>HYPERLINK("https://www.foodcoach.me/recipe/rosemary-sirloin-steak/","Rosemary Sirloin Steak")</f>
        <v>Rosemary Sirloin Steak</v>
      </c>
      <c r="B256" s="5" t="s">
        <v>3</v>
      </c>
      <c r="C256" s="5" t="s">
        <v>9</v>
      </c>
    </row>
    <row r="257" spans="1:3" ht="18" x14ac:dyDescent="0.2">
      <c r="A257" s="6" t="str">
        <f>HYPERLINK("https://www.foodcoach.me/recipe/rosemary-steak-and-tomatoes-skillet-dinner/","Rosemary Steak and Tomatoes Skillet Dinner")</f>
        <v>Rosemary Steak and Tomatoes Skillet Dinner</v>
      </c>
      <c r="B257" s="5" t="s">
        <v>3</v>
      </c>
      <c r="C257" s="5" t="s">
        <v>9</v>
      </c>
    </row>
    <row r="258" spans="1:3" ht="18" x14ac:dyDescent="0.2">
      <c r="A258" s="6" t="str">
        <f>HYPERLINK("https://www.foodcoach.me/recipe/salad-in-a-jar/","Salad Jar - Weight Loss Surgery Lunch")</f>
        <v>Salad Jar - Weight Loss Surgery Lunch</v>
      </c>
      <c r="B258" s="5" t="s">
        <v>21</v>
      </c>
      <c r="C258" s="5" t="s">
        <v>24</v>
      </c>
    </row>
    <row r="259" spans="1:3" ht="18" x14ac:dyDescent="0.2">
      <c r="A259" s="6" t="str">
        <f>HYPERLINK("https://www.foodcoach.me/recipe/salisbury-steak-with-mushroom-barbecue-sauce/","Salisbury Steak with Mushroom &amp; Barbecue Sauce - WLS Recipe")</f>
        <v>Salisbury Steak with Mushroom &amp; Barbecue Sauce - WLS Recipe</v>
      </c>
      <c r="B259" s="5" t="s">
        <v>30</v>
      </c>
      <c r="C259" s="5" t="s">
        <v>9</v>
      </c>
    </row>
    <row r="260" spans="1:3" ht="18" x14ac:dyDescent="0.2">
      <c r="A260" s="6" t="str">
        <f>HYPERLINK("https://www.foodcoach.me/recipe/salmon-florentine/","Salmon Florentine - WLS Recipes")</f>
        <v>Salmon Florentine - WLS Recipes</v>
      </c>
      <c r="B260" s="5" t="s">
        <v>22</v>
      </c>
      <c r="C260" s="5" t="s">
        <v>6</v>
      </c>
    </row>
    <row r="261" spans="1:3" ht="18" x14ac:dyDescent="0.2">
      <c r="A261" s="6" t="str">
        <f>HYPERLINK("https://www.foodcoach.me/recipe/salmon-foil-pack-with-tomatoes-onions/","Salmon Foil Pack with Tomatoes &amp; Onions")</f>
        <v>Salmon Foil Pack with Tomatoes &amp; Onions</v>
      </c>
      <c r="B261" s="5" t="s">
        <v>22</v>
      </c>
      <c r="C261" s="5" t="s">
        <v>13</v>
      </c>
    </row>
    <row r="262" spans="1:3" ht="18" x14ac:dyDescent="0.2">
      <c r="A262" s="6" t="str">
        <f>HYPERLINK("https://www.foodcoach.me/recipe/pork-stuffed-poblano-peppers/","Salsa Verde Stuffed Poblano Peppers")</f>
        <v>Salsa Verde Stuffed Poblano Peppers</v>
      </c>
      <c r="B262" s="5" t="s">
        <v>37</v>
      </c>
      <c r="C262" s="5" t="s">
        <v>6</v>
      </c>
    </row>
    <row r="263" spans="1:3" ht="18" x14ac:dyDescent="0.2">
      <c r="A263" s="6" t="str">
        <f>HYPERLINK("https://www.foodcoach.me/recipe/santa-fe-pulled-chicken/","Santa Fe Pulled Chicken - WLS Recipes")</f>
        <v>Santa Fe Pulled Chicken - WLS Recipes</v>
      </c>
      <c r="B263" s="5" t="s">
        <v>7</v>
      </c>
      <c r="C263" s="5" t="s">
        <v>8</v>
      </c>
    </row>
    <row r="264" spans="1:3" ht="18" x14ac:dyDescent="0.2">
      <c r="A264" s="6" t="str">
        <f>HYPERLINK("https://www.foodcoach.me/recipe/sausage-stuffed-zucchini-boats/","Sausage Stuffed Zucchini Boats")</f>
        <v>Sausage Stuffed Zucchini Boats</v>
      </c>
      <c r="B264" s="5" t="s">
        <v>11</v>
      </c>
      <c r="C264" s="5" t="s">
        <v>6</v>
      </c>
    </row>
    <row r="265" spans="1:3" ht="18" x14ac:dyDescent="0.2">
      <c r="A265" s="6" t="str">
        <f>HYPERLINK("https://www.foodcoach.me/recipe/sauteed-brussel-sprout-salad/","Sauteed Brussel Sprout Salad")</f>
        <v>Sauteed Brussel Sprout Salad</v>
      </c>
      <c r="B265" s="5" t="s">
        <v>12</v>
      </c>
      <c r="C265" s="5" t="s">
        <v>9</v>
      </c>
    </row>
    <row r="266" spans="1:3" ht="18" x14ac:dyDescent="0.2">
      <c r="A266" s="6" t="str">
        <f>HYPERLINK("https://www.foodcoach.me/recipe/sauteed-ranch-bell-peppers/","Sautéed Ranch Bell Peppers")</f>
        <v>Sautéed Ranch Bell Peppers</v>
      </c>
      <c r="B266" s="5" t="s">
        <v>23</v>
      </c>
      <c r="C266" s="5" t="s">
        <v>9</v>
      </c>
    </row>
    <row r="267" spans="1:3" ht="18" x14ac:dyDescent="0.2">
      <c r="A267" s="6" t="str">
        <f>HYPERLINK("https://www.foodcoach.me/recipe/scrambled-eggs-with-black-bean-puree-bariatric-pureedsoft-diet/","Scrambled Eggs with Black Bean Puree - Bariatric Pureed/Soft Diet")</f>
        <v>Scrambled Eggs with Black Bean Puree - Bariatric Pureed/Soft Diet</v>
      </c>
      <c r="B267" s="5" t="s">
        <v>10</v>
      </c>
      <c r="C267" s="5" t="s">
        <v>9</v>
      </c>
    </row>
    <row r="268" spans="1:3" ht="18" x14ac:dyDescent="0.2">
      <c r="A268" s="6" t="str">
        <f>HYPERLINK("https://www.foodcoach.me/recipe/seared-pork-tenderloin-with-sun-dried-tomatoes/","Seared Pork Tenderloin with Sun-Dried Tomatoes")</f>
        <v>Seared Pork Tenderloin with Sun-Dried Tomatoes</v>
      </c>
      <c r="B268" s="5" t="s">
        <v>14</v>
      </c>
      <c r="C268" s="5" t="s">
        <v>6</v>
      </c>
    </row>
    <row r="269" spans="1:3" ht="18" x14ac:dyDescent="0.2">
      <c r="A269" s="6" t="str">
        <f>HYPERLINK("https://www.foodcoach.me/recipe/sheet-pan-salmon-and-brussel-sprouts/","Sheet Pan Salmon and Brussel Sprouts")</f>
        <v>Sheet Pan Salmon and Brussel Sprouts</v>
      </c>
      <c r="B269" s="5" t="s">
        <v>19</v>
      </c>
      <c r="C269" s="5" t="s">
        <v>6</v>
      </c>
    </row>
    <row r="270" spans="1:3" ht="18" x14ac:dyDescent="0.2">
      <c r="A270" s="6" t="str">
        <f>HYPERLINK("https://www.foodcoach.me/recipe/shepherds-pie-mashed-cauliflower/","Shepherds Pie with Mashed Cauliflower")</f>
        <v>Shepherds Pie with Mashed Cauliflower</v>
      </c>
      <c r="B270" s="5" t="s">
        <v>3</v>
      </c>
      <c r="C270" s="5" t="s">
        <v>6</v>
      </c>
    </row>
    <row r="271" spans="1:3" ht="18" x14ac:dyDescent="0.2">
      <c r="A271" s="6" t="str">
        <f>HYPERLINK("https://www.foodcoach.me/recipe/shredded-buffalo-chicken/","Shredded Buffalo Chicken - WLS Recipe")</f>
        <v>Shredded Buffalo Chicken - WLS Recipe</v>
      </c>
      <c r="B271" s="5" t="s">
        <v>7</v>
      </c>
      <c r="C271" s="5" t="s">
        <v>8</v>
      </c>
    </row>
    <row r="272" spans="1:3" ht="18" x14ac:dyDescent="0.2">
      <c r="A272" s="6" t="str">
        <f>HYPERLINK("https://www.foodcoach.me/recipe/shredded-buffalo-chicken-lettuce-wraps-bariatric-recipe/","Shredded Buffalo Chicken Lettuce Wraps - Bariatric Recipe")</f>
        <v>Shredded Buffalo Chicken Lettuce Wraps - Bariatric Recipe</v>
      </c>
      <c r="B272" s="5" t="s">
        <v>21</v>
      </c>
      <c r="C272" s="5" t="s">
        <v>8</v>
      </c>
    </row>
    <row r="273" spans="1:3" ht="18" x14ac:dyDescent="0.2">
      <c r="A273" s="6" t="str">
        <f>HYPERLINK("https://www.foodcoach.me/recipe/shredded-chicken-roast-and-carrots/","Shredded Chicken Roast and Carrots - WLS Recipe")</f>
        <v>Shredded Chicken Roast and Carrots - WLS Recipe</v>
      </c>
      <c r="B273" s="5" t="s">
        <v>7</v>
      </c>
      <c r="C273" s="5" t="s">
        <v>8</v>
      </c>
    </row>
    <row r="274" spans="1:3" ht="18" x14ac:dyDescent="0.2">
      <c r="A274" s="6" t="str">
        <f>HYPERLINK("https://www.foodcoach.me/recipe/shredded-taco-beef/","Shredded Taco Beef")</f>
        <v>Shredded Taco Beef</v>
      </c>
      <c r="B274" s="5" t="s">
        <v>3</v>
      </c>
      <c r="C274" s="5" t="s">
        <v>8</v>
      </c>
    </row>
    <row r="275" spans="1:3" ht="18" x14ac:dyDescent="0.2">
      <c r="A275" s="6" t="str">
        <f>HYPERLINK("https://www.foodcoach.me/recipe/shrimp-burgers/","Shrimp Burgers - Low Carb WLS Recipe")</f>
        <v>Shrimp Burgers - Low Carb WLS Recipe</v>
      </c>
      <c r="B275" s="5" t="s">
        <v>22</v>
      </c>
      <c r="C275" s="5" t="s">
        <v>13</v>
      </c>
    </row>
    <row r="276" spans="1:3" ht="18" x14ac:dyDescent="0.2">
      <c r="A276" s="6" t="str">
        <f>HYPERLINK("https://www.foodcoach.me/recipe/shrimp-scampi-zucchini-noodles/","Shrimp Scampi with Zucchini Noodles")</f>
        <v>Shrimp Scampi with Zucchini Noodles</v>
      </c>
      <c r="B276" s="5" t="s">
        <v>22</v>
      </c>
      <c r="C276" s="5" t="s">
        <v>9</v>
      </c>
    </row>
    <row r="277" spans="1:3" ht="18" x14ac:dyDescent="0.2">
      <c r="A277" s="6" t="str">
        <f>HYPERLINK("https://www.foodcoach.me/recipe/simple-italian-chili/","Simple Italian Chili - Bariatric Friendly")</f>
        <v>Simple Italian Chili - Bariatric Friendly</v>
      </c>
      <c r="B277" s="5" t="s">
        <v>11</v>
      </c>
      <c r="C277" s="5" t="s">
        <v>9</v>
      </c>
    </row>
    <row r="278" spans="1:3" ht="18" x14ac:dyDescent="0.2">
      <c r="A278" s="6" t="str">
        <f>HYPERLINK("https://www.foodcoach.me/recipe/simple-salmon-burgers/","Simple Salmon Burgers")</f>
        <v>Simple Salmon Burgers</v>
      </c>
      <c r="B278" s="5" t="s">
        <v>22</v>
      </c>
      <c r="C278" s="5" t="s">
        <v>9</v>
      </c>
    </row>
    <row r="279" spans="1:3" ht="18" x14ac:dyDescent="0.2">
      <c r="A279" s="6" t="str">
        <f>HYPERLINK("https://www.foodcoach.me/recipe/simple-sauteed-zucchini-squash/","Simple Sauteed Zucchini Squash")</f>
        <v>Simple Sauteed Zucchini Squash</v>
      </c>
      <c r="B279" s="5" t="s">
        <v>12</v>
      </c>
      <c r="C279" s="5" t="s">
        <v>9</v>
      </c>
    </row>
    <row r="280" spans="1:3" ht="18" x14ac:dyDescent="0.2">
      <c r="A280" s="6" t="str">
        <f>HYPERLINK("https://www.foodcoach.me/recipe/sirloin-steak-with-creamy-blue-cheese/","Sirloin Steak with Creamy Blue Cheese")</f>
        <v>Sirloin Steak with Creamy Blue Cheese</v>
      </c>
      <c r="B280" s="5" t="s">
        <v>3</v>
      </c>
      <c r="C280" s="5" t="s">
        <v>13</v>
      </c>
    </row>
    <row r="281" spans="1:3" ht="18" x14ac:dyDescent="0.2">
      <c r="A281" s="6" t="str">
        <f>HYPERLINK("https://www.foodcoach.me/recipe/sirloin-steak-with-avocado-dressing/","Sirloin Steak with Tomatillo Avocado Dressing")</f>
        <v>Sirloin Steak with Tomatillo Avocado Dressing</v>
      </c>
      <c r="B281" s="5" t="s">
        <v>3</v>
      </c>
      <c r="C281" s="5" t="s">
        <v>13</v>
      </c>
    </row>
    <row r="282" spans="1:3" ht="18" x14ac:dyDescent="0.2">
      <c r="A282" s="6" t="str">
        <f>HYPERLINK("https://www.foodcoach.me/recipe/sliced-steak-with-sauteed-mushrooms/","Sliced Steak with Sauteed Mushrooms")</f>
        <v>Sliced Steak with Sauteed Mushrooms</v>
      </c>
      <c r="B282" s="5" t="s">
        <v>3</v>
      </c>
      <c r="C282" s="5" t="s">
        <v>13</v>
      </c>
    </row>
    <row r="283" spans="1:3" ht="18" x14ac:dyDescent="0.2">
      <c r="A283" s="6" t="str">
        <f>HYPERLINK("https://www.foodcoach.me/recipe/sloppy-spinach-stuffed-peppers-wls-recipe/","Sloppy Spinach Stuffed Peppers - WLS Recipe")</f>
        <v>Sloppy Spinach Stuffed Peppers - WLS Recipe</v>
      </c>
      <c r="B283" s="5" t="s">
        <v>3</v>
      </c>
      <c r="C283" s="5" t="s">
        <v>6</v>
      </c>
    </row>
    <row r="284" spans="1:3" ht="18" x14ac:dyDescent="0.2">
      <c r="A284" s="6" t="str">
        <f>HYPERLINK("https://www.foodcoach.me/recipe/slow-cooker-honey-mustard-pork/","Slow Cooker Honey Mustard Pork")</f>
        <v>Slow Cooker Honey Mustard Pork</v>
      </c>
      <c r="B284" s="5" t="s">
        <v>14</v>
      </c>
      <c r="C284" s="5" t="s">
        <v>8</v>
      </c>
    </row>
    <row r="285" spans="1:3" ht="18" x14ac:dyDescent="0.2">
      <c r="A285" s="6" t="str">
        <f>HYPERLINK("https://www.foodcoach.me/slow-cooker-italian-chicken-thighs-2/","Slow Cooker Italian Chicken Thighs")</f>
        <v>Slow Cooker Italian Chicken Thighs</v>
      </c>
      <c r="B285" s="5" t="s">
        <v>7</v>
      </c>
      <c r="C285" s="5" t="s">
        <v>8</v>
      </c>
    </row>
    <row r="286" spans="1:3" ht="18" x14ac:dyDescent="0.2">
      <c r="A286" s="6" t="str">
        <f>HYPERLINK("https://www.foodcoach.me/recipe/slow-cooker-pork-carnita-nachos-wls-recipes/","Slow Cooker Pork Carnita ""Nachos"" - WLS Recipes")</f>
        <v>Slow Cooker Pork Carnita "Nachos" - WLS Recipes</v>
      </c>
      <c r="B286" s="5" t="s">
        <v>43</v>
      </c>
      <c r="C286" s="5" t="s">
        <v>8</v>
      </c>
    </row>
    <row r="287" spans="1:3" ht="18" x14ac:dyDescent="0.2">
      <c r="A287" s="6" t="str">
        <f>HYPERLINK("https://www.foodcoach.me/recipe/slow-cooker-pork-with-apples-carrots/","Slow Cooker Pork with Apples &amp; Carrots")</f>
        <v>Slow Cooker Pork with Apples &amp; Carrots</v>
      </c>
      <c r="B287" s="5" t="s">
        <v>14</v>
      </c>
      <c r="C287" s="5" t="s">
        <v>8</v>
      </c>
    </row>
    <row r="288" spans="1:3" ht="18" x14ac:dyDescent="0.2">
      <c r="A288" s="6" t="str">
        <f>HYPERLINK("https://www.foodcoach.me/recipe/slow-cooker-pork-with-apples-and-carrots/","Slow Cooker Pork with Apples and Carrots")</f>
        <v>Slow Cooker Pork with Apples and Carrots</v>
      </c>
      <c r="B288" s="5" t="s">
        <v>14</v>
      </c>
      <c r="C288" s="5" t="s">
        <v>8</v>
      </c>
    </row>
    <row r="289" spans="1:3" ht="18" x14ac:dyDescent="0.2">
      <c r="A289" s="6" t="str">
        <f>HYPERLINK("https://www.foodcoach.me/recipe/slow-cooker-roast-and-carrots/","Slow Cooker Roast and Carrots")</f>
        <v>Slow Cooker Roast and Carrots</v>
      </c>
      <c r="B289" s="5" t="s">
        <v>3</v>
      </c>
      <c r="C289" s="5" t="s">
        <v>13</v>
      </c>
    </row>
    <row r="290" spans="1:3" ht="18" x14ac:dyDescent="0.2">
      <c r="A290" s="6" t="str">
        <f>HYPERLINK("https://www.foodcoach.me/recipe/slow-cooker-sloppy-joe-bowl/","Slow Cooker Sloppy Joe Bowl")</f>
        <v>Slow Cooker Sloppy Joe Bowl</v>
      </c>
      <c r="B290" s="5" t="s">
        <v>3</v>
      </c>
      <c r="C290" s="5" t="s">
        <v>8</v>
      </c>
    </row>
    <row r="291" spans="1:3" ht="18" x14ac:dyDescent="0.2">
      <c r="A291" s="6" t="str">
        <f>HYPERLINK("https://www.foodcoach.me/recipe/slow-cooker-steak-and-tomatoes/","Slow Cooker Steak and Tomatoes")</f>
        <v>Slow Cooker Steak and Tomatoes</v>
      </c>
      <c r="B291" s="5" t="s">
        <v>3</v>
      </c>
      <c r="C291" s="5" t="s">
        <v>8</v>
      </c>
    </row>
    <row r="292" spans="1:3" ht="18" x14ac:dyDescent="0.2">
      <c r="A292" s="6" t="str">
        <f>HYPERLINK("https://www.foodcoach.me/recipe/smoked-salmon-pate-bariatric-pureed-diet/","Smoked Salmon Pate - Bariatric Pureed Diet")</f>
        <v>Smoked Salmon Pate - Bariatric Pureed Diet</v>
      </c>
      <c r="B292" s="5" t="s">
        <v>19</v>
      </c>
      <c r="C292" s="5" t="s">
        <v>4</v>
      </c>
    </row>
    <row r="293" spans="1:3" ht="18" x14ac:dyDescent="0.2">
      <c r="A293" s="6" t="str">
        <f>HYPERLINK("https://www.foodcoach.me/recipe/soft-crab-salad/","Soft Crab Salad")</f>
        <v>Soft Crab Salad</v>
      </c>
      <c r="B293" s="5" t="s">
        <v>19</v>
      </c>
      <c r="C293" s="5" t="s">
        <v>4</v>
      </c>
    </row>
    <row r="294" spans="1:3" ht="18" x14ac:dyDescent="0.2">
      <c r="A294" s="6" t="str">
        <f>HYPERLINK("https://www.foodcoach.me/recipe/soft-mexican-chicken-salad/","Soft Mexican Chicken Salad")</f>
        <v>Soft Mexican Chicken Salad</v>
      </c>
      <c r="B294" s="5" t="s">
        <v>21</v>
      </c>
      <c r="C294" s="5" t="s">
        <v>4</v>
      </c>
    </row>
    <row r="295" spans="1:3" ht="18" x14ac:dyDescent="0.2">
      <c r="A295" s="6" t="str">
        <f>HYPERLINK("https://www.foodcoach.me/recipe/soft-phase-recipe-cream-of-mushroom-chicken-thighs/","Soft Phase Recipe - Cream of Mushroom Chicken Thighs")</f>
        <v>Soft Phase Recipe - Cream of Mushroom Chicken Thighs</v>
      </c>
      <c r="B295" s="5" t="s">
        <v>7</v>
      </c>
      <c r="C295" s="5" t="s">
        <v>6</v>
      </c>
    </row>
    <row r="296" spans="1:3" ht="18" x14ac:dyDescent="0.2">
      <c r="A296" s="6" t="str">
        <f>HYPERLINK("https://www.foodcoach.me/recipe/southwest-chicken-burger-with-avocado/","Southwest Burger with Avocado")</f>
        <v>Southwest Burger with Avocado</v>
      </c>
      <c r="B296" s="5" t="s">
        <v>7</v>
      </c>
      <c r="C296" s="5" t="s">
        <v>6</v>
      </c>
    </row>
    <row r="297" spans="1:3" ht="18" x14ac:dyDescent="0.2">
      <c r="A297" s="6" t="str">
        <f>HYPERLINK("https://www.foodcoach.me/recipe/southwest-chicken-salad/","Southwest Chicken Salad - WLS Recipes")</f>
        <v>Southwest Chicken Salad - WLS Recipes</v>
      </c>
      <c r="B297" s="5" t="s">
        <v>7</v>
      </c>
      <c r="C297" s="5" t="s">
        <v>13</v>
      </c>
    </row>
    <row r="298" spans="1:3" ht="18" x14ac:dyDescent="0.2">
      <c r="A298" s="6" t="str">
        <f>HYPERLINK("https://www.foodcoach.me/recipe/southwest-stuffed-burger/","Southwest Stuffed Burger")</f>
        <v>Southwest Stuffed Burger</v>
      </c>
      <c r="B298" s="5" t="s">
        <v>3</v>
      </c>
      <c r="C298" s="5" t="s">
        <v>9</v>
      </c>
    </row>
    <row r="299" spans="1:3" ht="18" x14ac:dyDescent="0.2">
      <c r="A299" s="6" t="str">
        <f>HYPERLINK("https://www.foodcoach.me/recipe/spaghetti-squash-baked-lasagna/","Spaghetti Squash Baked Lasagna - WLS Recipes")</f>
        <v>Spaghetti Squash Baked Lasagna - WLS Recipes</v>
      </c>
      <c r="B299" s="5" t="s">
        <v>12</v>
      </c>
      <c r="C299" s="5" t="s">
        <v>6</v>
      </c>
    </row>
    <row r="300" spans="1:3" ht="18" x14ac:dyDescent="0.2">
      <c r="A300" s="6" t="str">
        <f>HYPERLINK("https://www.foodcoach.me/recipe/spaghetti-squash-lasagna-casserole/","Spaghetti Squash Lasagna Casserole - Bariatric Recipes")</f>
        <v>Spaghetti Squash Lasagna Casserole - Bariatric Recipes</v>
      </c>
      <c r="B300" s="5" t="s">
        <v>11</v>
      </c>
      <c r="C300" s="5" t="s">
        <v>6</v>
      </c>
    </row>
    <row r="301" spans="1:3" ht="18" x14ac:dyDescent="0.2">
      <c r="A301" s="6" t="str">
        <f>HYPERLINK("https://www.foodcoach.me/recipe/spicy-shrimp-burrito-bowl/","Spicy Shrimp ""Burrito"" Bowl")</f>
        <v>Spicy Shrimp "Burrito" Bowl</v>
      </c>
      <c r="B301" s="5" t="s">
        <v>19</v>
      </c>
      <c r="C301" s="5" t="s">
        <v>9</v>
      </c>
    </row>
    <row r="302" spans="1:3" ht="18" x14ac:dyDescent="0.2">
      <c r="A302" s="6" t="str">
        <f>HYPERLINK("https://www.foodcoach.me/recipe/spinach-feta-stuffed-chicken-breast/","Spinach &amp; Feta Stuffed Chicken Breast - WLS Recipes")</f>
        <v>Spinach &amp; Feta Stuffed Chicken Breast - WLS Recipes</v>
      </c>
      <c r="B302" s="5" t="s">
        <v>7</v>
      </c>
      <c r="C302" s="5" t="s">
        <v>6</v>
      </c>
    </row>
    <row r="303" spans="1:3" ht="18" x14ac:dyDescent="0.2">
      <c r="A303" s="6" t="str">
        <f>HYPERLINK("https://www.foodcoach.me/recipe/spinach-red-pepper-frittata/","Spinach &amp; Red Pepper Frittata")</f>
        <v>Spinach &amp; Red Pepper Frittata</v>
      </c>
      <c r="B303" s="5" t="s">
        <v>45</v>
      </c>
      <c r="C303" s="5" t="s">
        <v>9</v>
      </c>
    </row>
    <row r="304" spans="1:3" ht="18" x14ac:dyDescent="0.2">
      <c r="A304" s="6" t="str">
        <f>HYPERLINK("https://www.foodcoach.me/recipe/spinach-feta-stuffed-meatloaf/","Spinach and Feta Stuffed Meatloaf")</f>
        <v>Spinach and Feta Stuffed Meatloaf</v>
      </c>
      <c r="B304" s="5" t="s">
        <v>11</v>
      </c>
      <c r="C304" s="5" t="s">
        <v>6</v>
      </c>
    </row>
    <row r="305" spans="1:3" ht="18" x14ac:dyDescent="0.2">
      <c r="A305" s="6" t="str">
        <f>HYPERLINK("https://www.foodcoach.me/recipe/spinach-pesto-and-chicken-sausage-egg-bake/","Spinach Pesto and Chicken Sausage Egg Bake")</f>
        <v>Spinach Pesto and Chicken Sausage Egg Bake</v>
      </c>
      <c r="B305" s="5" t="s">
        <v>5</v>
      </c>
      <c r="C305" s="5" t="s">
        <v>6</v>
      </c>
    </row>
    <row r="306" spans="1:3" ht="18" x14ac:dyDescent="0.2">
      <c r="A306" s="6" t="str">
        <f>HYPERLINK("https://www.foodcoach.me/recipe/steak-avocado-tomatillo-topping/","Steak Avocado-Tomatillo Topping")</f>
        <v>Steak Avocado-Tomatillo Topping</v>
      </c>
      <c r="B306" s="5" t="s">
        <v>3</v>
      </c>
      <c r="C306" s="5" t="s">
        <v>13</v>
      </c>
    </row>
    <row r="307" spans="1:3" ht="18" x14ac:dyDescent="0.2">
      <c r="A307" s="6" t="str">
        <f>HYPERLINK("https://www.foodcoach.me/recipe/steak-caesar-salad/","Steak Caesar Salad - WLS Recipe")</f>
        <v>Steak Caesar Salad - WLS Recipe</v>
      </c>
      <c r="B307" s="5" t="s">
        <v>3</v>
      </c>
      <c r="C307" s="5" t="s">
        <v>13</v>
      </c>
    </row>
    <row r="308" spans="1:3" ht="18" x14ac:dyDescent="0.2">
      <c r="A308" s="6" t="str">
        <f>HYPERLINK("https://www.foodcoach.me/recipe/steak-fajita-stuffed-peppers/","Steak Fajita Stuffed Peppers")</f>
        <v>Steak Fajita Stuffed Peppers</v>
      </c>
      <c r="B308" s="5" t="s">
        <v>3</v>
      </c>
      <c r="C308" s="5" t="s">
        <v>6</v>
      </c>
    </row>
    <row r="309" spans="1:3" ht="18" x14ac:dyDescent="0.2">
      <c r="A309" s="6" t="str">
        <f>HYPERLINK("https://www.foodcoach.me/recipe/steak-sauce-burger/","Steak Sauce Burger - Bariatric Recipe")</f>
        <v>Steak Sauce Burger - Bariatric Recipe</v>
      </c>
      <c r="B309" s="5" t="s">
        <v>3</v>
      </c>
      <c r="C309" s="5" t="s">
        <v>13</v>
      </c>
    </row>
    <row r="310" spans="1:3" ht="18" x14ac:dyDescent="0.2">
      <c r="A310" s="6" t="str">
        <f>HYPERLINK("https://www.foodcoach.me/recipe/simple-beefy-onion-meatloaf-low-carb-wls-recipe/","Steak Sauce Meatloaf - Simple Low Carb WLS Recipe")</f>
        <v>Steak Sauce Meatloaf - Simple Low Carb WLS Recipe</v>
      </c>
      <c r="B310" s="5" t="s">
        <v>3</v>
      </c>
      <c r="C310" s="5" t="s">
        <v>6</v>
      </c>
    </row>
    <row r="311" spans="1:3" ht="18" x14ac:dyDescent="0.2">
      <c r="A311" s="6" t="str">
        <f>HYPERLINK("https://www.foodcoach.me/recipe/strawberry-cobb-salad/","Strawberry Cobb Salad")</f>
        <v>Strawberry Cobb Salad</v>
      </c>
      <c r="B311" s="5" t="s">
        <v>12</v>
      </c>
      <c r="C311" s="5" t="s">
        <v>4</v>
      </c>
    </row>
    <row r="312" spans="1:3" ht="18" x14ac:dyDescent="0.2">
      <c r="A312" s="6" t="str">
        <f>HYPERLINK("https://www.foodcoach.me/recipe/strawberry-greek-yogurt-whip/","Strawberry Greek Yogurt Whip")</f>
        <v>Strawberry Greek Yogurt Whip</v>
      </c>
      <c r="B312" s="5" t="s">
        <v>35</v>
      </c>
      <c r="C312" s="5" t="s">
        <v>24</v>
      </c>
    </row>
    <row r="313" spans="1:3" ht="18" x14ac:dyDescent="0.2">
      <c r="A313" s="6" t="str">
        <f>HYPERLINK("https://www.foodcoach.me/recipe/strawberry-sorbet/","Strawberry Sorbet")</f>
        <v>Strawberry Sorbet</v>
      </c>
      <c r="B313" s="5" t="s">
        <v>15</v>
      </c>
      <c r="C313" s="5" t="s">
        <v>4</v>
      </c>
    </row>
    <row r="314" spans="1:3" ht="18" x14ac:dyDescent="0.2">
      <c r="A314" s="6" t="str">
        <f>HYPERLINK("https://www.foodcoach.me/recipe/sugar-free-arnold-palmer/","Sugar Free Lemonade Tea")</f>
        <v>Sugar Free Lemonade Tea</v>
      </c>
      <c r="B314" s="5" t="s">
        <v>28</v>
      </c>
      <c r="C314" s="5" t="s">
        <v>4</v>
      </c>
    </row>
    <row r="315" spans="1:3" ht="18" x14ac:dyDescent="0.2">
      <c r="A315" s="6" t="str">
        <f>HYPERLINK("https://www.foodcoach.me/recipe/sugar-free-strawberry-limeade/","Sugar Free Strawberry Limeade")</f>
        <v>Sugar Free Strawberry Limeade</v>
      </c>
      <c r="B315" s="5" t="s">
        <v>17</v>
      </c>
      <c r="C315" s="5" t="s">
        <v>4</v>
      </c>
    </row>
    <row r="316" spans="1:3" ht="18" x14ac:dyDescent="0.2">
      <c r="A316" s="6" t="str">
        <f>HYPERLINK("https://www.foodcoach.me/recipe/sugar-free-strawberry-ricotta-gelatin/","Sugar Free Strawberry Ricotta Gelatin - Bariatric Soft Liquid Diet Recipe")</f>
        <v>Sugar Free Strawberry Ricotta Gelatin - Bariatric Soft Liquid Diet Recipe</v>
      </c>
      <c r="B316" s="5" t="s">
        <v>15</v>
      </c>
      <c r="C316" s="5" t="s">
        <v>4</v>
      </c>
    </row>
    <row r="317" spans="1:3" ht="18" x14ac:dyDescent="0.2">
      <c r="A317" s="6" t="str">
        <f>HYPERLINK("https://www.foodcoach.me/recipe/sugar-free-cucumber-mint-limeade/","Sugar-Free Cucumber &amp; Mint Limeade")</f>
        <v>Sugar-Free Cucumber &amp; Mint Limeade</v>
      </c>
      <c r="B317" s="5" t="s">
        <v>28</v>
      </c>
      <c r="C317" s="5" t="s">
        <v>4</v>
      </c>
    </row>
    <row r="318" spans="1:3" ht="18" x14ac:dyDescent="0.2">
      <c r="A318" s="6" t="str">
        <f>HYPERLINK("https://www.foodcoach.me/recipe/sun-dried-tomato-feta-chicken-bake/","Sun Dried Tomato &amp; Feta Chicken Bake")</f>
        <v>Sun Dried Tomato &amp; Feta Chicken Bake</v>
      </c>
      <c r="B318" s="5" t="s">
        <v>7</v>
      </c>
      <c r="C318" s="5" t="s">
        <v>6</v>
      </c>
    </row>
    <row r="319" spans="1:3" ht="18" x14ac:dyDescent="0.2">
      <c r="A319" s="6" t="str">
        <f>HYPERLINK("https://www.foodcoach.me/recipe/super-fast-chicken-stir-fry/","Super Fast Chicken Stir-Fry")</f>
        <v>Super Fast Chicken Stir-Fry</v>
      </c>
      <c r="B319" s="5" t="s">
        <v>7</v>
      </c>
      <c r="C319" s="5" t="s">
        <v>9</v>
      </c>
    </row>
    <row r="320" spans="1:3" ht="18" x14ac:dyDescent="0.2">
      <c r="A320" s="6" t="str">
        <f>HYPERLINK("https://www.foodcoach.me/recipe/sweet-smokey-steak-fajitas/","Sweet and Smokey Steak Fajitas")</f>
        <v>Sweet and Smokey Steak Fajitas</v>
      </c>
      <c r="B320" s="5" t="s">
        <v>20</v>
      </c>
      <c r="C320" s="5" t="s">
        <v>9</v>
      </c>
    </row>
    <row r="321" spans="1:3" ht="18" x14ac:dyDescent="0.2">
      <c r="A321" s="6" t="str">
        <f>HYPERLINK("https://www.foodcoach.me/recipe/sweet-pepper-poppers/","Sweet Pepper Poppers")</f>
        <v>Sweet Pepper Poppers</v>
      </c>
      <c r="B321" s="5" t="s">
        <v>12</v>
      </c>
      <c r="C321" s="5" t="s">
        <v>6</v>
      </c>
    </row>
    <row r="322" spans="1:3" ht="18" x14ac:dyDescent="0.2">
      <c r="A322" s="6" t="str">
        <f>HYPERLINK("https://www.foodcoach.me/recipe/swiss-mushroom-bun-less-burger-wls-recipes/","Swiss Mushroom Bun-less Burger | WLS Recipes")</f>
        <v>Swiss Mushroom Bun-less Burger | WLS Recipes</v>
      </c>
      <c r="B322" s="5" t="s">
        <v>20</v>
      </c>
      <c r="C322" s="5" t="s">
        <v>9</v>
      </c>
    </row>
    <row r="323" spans="1:3" ht="18" x14ac:dyDescent="0.2">
      <c r="A323" s="6" t="str">
        <f>HYPERLINK("https://www.foodcoach.me/recipe/tasty-tiny-steak-bites/","Tasty Tiny Steak Bites")</f>
        <v>Tasty Tiny Steak Bites</v>
      </c>
      <c r="B323" s="5" t="s">
        <v>3</v>
      </c>
      <c r="C323" s="5" t="s">
        <v>9</v>
      </c>
    </row>
    <row r="324" spans="1:3" ht="18" x14ac:dyDescent="0.2">
      <c r="A324" s="6" t="str">
        <f>HYPERLINK("https://www.foodcoach.me/recipe/tender-steak-tips-crockpot-wls-recipe/","Tender Steak Tips - Crockpot WLS Recipe")</f>
        <v>Tender Steak Tips - Crockpot WLS Recipe</v>
      </c>
      <c r="B324" s="5" t="s">
        <v>20</v>
      </c>
      <c r="C324" s="5" t="s">
        <v>8</v>
      </c>
    </row>
    <row r="325" spans="1:3" ht="18" x14ac:dyDescent="0.2">
      <c r="A325" s="6" t="str">
        <f>HYPERLINK("https://www.foodcoach.me/recipe/teriyaki-chicken-kebabs/","Teriyaki Chicken Kebabs - Bariatric Recipes")</f>
        <v>Teriyaki Chicken Kebabs - Bariatric Recipes</v>
      </c>
      <c r="B325" s="5" t="s">
        <v>7</v>
      </c>
      <c r="C325" s="5" t="s">
        <v>13</v>
      </c>
    </row>
    <row r="326" spans="1:3" ht="18" x14ac:dyDescent="0.2">
      <c r="A326" s="6" t="str">
        <f>HYPERLINK("https://www.foodcoach.me/recipe/teriyaki-meatloaf/","Teriyaki Meatloaf - Low Carb WLS Recipe")</f>
        <v>Teriyaki Meatloaf - Low Carb WLS Recipe</v>
      </c>
      <c r="B326" s="5" t="s">
        <v>3</v>
      </c>
      <c r="C326" s="5" t="s">
        <v>6</v>
      </c>
    </row>
    <row r="327" spans="1:3" ht="18" x14ac:dyDescent="0.2">
      <c r="A327" s="6" t="str">
        <f>HYPERLINK("https://www.foodcoach.me/recipe/tex-mex-crockpot-chicken-bariatric-recipe/","Tex Mex Slow Cooker Chicken")</f>
        <v>Tex Mex Slow Cooker Chicken</v>
      </c>
      <c r="B327" s="5" t="s">
        <v>7</v>
      </c>
      <c r="C327" s="5" t="s">
        <v>8</v>
      </c>
    </row>
    <row r="328" spans="1:3" ht="18" x14ac:dyDescent="0.2">
      <c r="A328" s="6" t="str">
        <f>HYPERLINK("https://www.foodcoach.me/recipe/tex-mex-beef-stew/","Tex-Mex Beef Stew - Bariatric Recipes")</f>
        <v>Tex-Mex Beef Stew - Bariatric Recipes</v>
      </c>
      <c r="B328" s="5" t="s">
        <v>3</v>
      </c>
      <c r="C328" s="5" t="s">
        <v>8</v>
      </c>
    </row>
    <row r="329" spans="1:3" ht="18" x14ac:dyDescent="0.2">
      <c r="A329" s="6" t="str">
        <f>HYPERLINK("https://www.foodcoach.me/recipe/tex-mex-burger-patties/","Tex-Mex Burger Patties - Low Carb WLS Recipe")</f>
        <v>Tex-Mex Burger Patties - Low Carb WLS Recipe</v>
      </c>
      <c r="B329" s="5" t="s">
        <v>3</v>
      </c>
      <c r="C329" s="5" t="s">
        <v>13</v>
      </c>
    </row>
    <row r="330" spans="1:3" ht="18" x14ac:dyDescent="0.2">
      <c r="A330" s="6" t="str">
        <f>HYPERLINK("https://www.foodcoach.me/recipe/best-bbq-grilled-chicken-breasts/","The Best BBQ Grilled Chicken Breasts")</f>
        <v>The Best BBQ Grilled Chicken Breasts</v>
      </c>
      <c r="B330" s="5" t="s">
        <v>7</v>
      </c>
      <c r="C330" s="5" t="s">
        <v>13</v>
      </c>
    </row>
    <row r="331" spans="1:3" ht="18" x14ac:dyDescent="0.2">
      <c r="A331" s="6" t="str">
        <f>HYPERLINK("https://www.foodcoach.me/?s=Thin+Sliced+Grilled+Steaks","Thin Sliced Grilled Steaks")</f>
        <v>Thin Sliced Grilled Steaks</v>
      </c>
      <c r="B331" s="5" t="s">
        <v>20</v>
      </c>
      <c r="C331" s="5" t="s">
        <v>13</v>
      </c>
    </row>
    <row r="332" spans="1:3" ht="18" x14ac:dyDescent="0.2">
      <c r="A332" s="6" t="str">
        <f>HYPERLINK("https://www.foodcoach.me/recipe/tilapia-pineapple-salsa/","Tilapia with Pineapple Salsa")</f>
        <v>Tilapia with Pineapple Salsa</v>
      </c>
      <c r="B332" s="5" t="s">
        <v>22</v>
      </c>
      <c r="C332" s="5" t="s">
        <v>6</v>
      </c>
    </row>
    <row r="333" spans="1:3" ht="18" x14ac:dyDescent="0.2">
      <c r="A333" s="6" t="str">
        <f>HYPERLINK("https://www.foodcoach.me/recipe/tomatillo-huevos-rancheros/","Tomatillo Huevos Rancheros - WLS Recipes")</f>
        <v>Tomatillo Huevos Rancheros - WLS Recipes</v>
      </c>
      <c r="B333" s="5" t="s">
        <v>5</v>
      </c>
      <c r="C333" s="5" t="s">
        <v>9</v>
      </c>
    </row>
    <row r="334" spans="1:3" ht="18" x14ac:dyDescent="0.2">
      <c r="A334" s="6" t="str">
        <f>HYPERLINK("https://www.foodcoach.me/recipe/tomato-egg-scrambler/","Tomato &amp; Egg Scrambler")</f>
        <v>Tomato &amp; Egg Scrambler</v>
      </c>
      <c r="B334" s="5" t="s">
        <v>5</v>
      </c>
      <c r="C334" s="5" t="s">
        <v>9</v>
      </c>
    </row>
    <row r="335" spans="1:3" ht="18" x14ac:dyDescent="0.2">
      <c r="A335" s="6" t="str">
        <f>HYPERLINK("https://www.foodcoach.me/recipe/tomato-basil-artichoke-topped-chicken/","Tomato Basil Artichoke Topped Chicken")</f>
        <v>Tomato Basil Artichoke Topped Chicken</v>
      </c>
      <c r="B335" s="5" t="s">
        <v>7</v>
      </c>
      <c r="C335" s="5" t="s">
        <v>6</v>
      </c>
    </row>
    <row r="336" spans="1:3" ht="18" x14ac:dyDescent="0.2">
      <c r="A336" s="6" t="str">
        <f>HYPERLINK("https://www.foodcoach.me/recipe/tropical-tomato-salsa/","Tropical Tomato Salsa")</f>
        <v>Tropical Tomato Salsa</v>
      </c>
      <c r="B336" s="5" t="s">
        <v>23</v>
      </c>
      <c r="C336" s="5" t="s">
        <v>24</v>
      </c>
    </row>
    <row r="337" spans="1:3" ht="18" x14ac:dyDescent="0.2">
      <c r="A337" s="6" t="str">
        <f>HYPERLINK("https://www.foodcoach.me/recipe/tuna-salad-stuffed-tomatoes/","Tuna Salad Stuffed Tomatoes")</f>
        <v>Tuna Salad Stuffed Tomatoes</v>
      </c>
      <c r="B337" s="5" t="s">
        <v>19</v>
      </c>
      <c r="C337" s="5" t="s">
        <v>4</v>
      </c>
    </row>
    <row r="338" spans="1:3" ht="18" x14ac:dyDescent="0.2">
      <c r="A338" s="6" t="str">
        <f>HYPERLINK("https://www.foodcoach.me/recipe/turkey-bacon-chicken-pinwheels/","Turkey Bacon Chicken Pinwheels - WLS Recipe")</f>
        <v>Turkey Bacon Chicken Pinwheels - WLS Recipe</v>
      </c>
      <c r="B338" s="5" t="s">
        <v>7</v>
      </c>
      <c r="C338" s="5" t="s">
        <v>13</v>
      </c>
    </row>
    <row r="339" spans="1:3" ht="18" x14ac:dyDescent="0.2">
      <c r="A339" s="6" t="str">
        <f>HYPERLINK("https://www.foodcoach.me/recipe/turkey-bacon-spinach-artichoke-dip/","Turkey Bacon Spinach Artichoke Dip")</f>
        <v>Turkey Bacon Spinach Artichoke Dip</v>
      </c>
      <c r="B339" s="5" t="s">
        <v>12</v>
      </c>
      <c r="C339" s="5" t="s">
        <v>6</v>
      </c>
    </row>
    <row r="340" spans="1:3" ht="18" x14ac:dyDescent="0.2">
      <c r="A340" s="6" t="str">
        <f>HYPERLINK("https://www.foodcoach.me/recipe/turkey-bacon-stuffed-mushrooms/","Turkey Bacon Stuffed Mushrooms")</f>
        <v>Turkey Bacon Stuffed Mushrooms</v>
      </c>
      <c r="B340" s="5" t="s">
        <v>12</v>
      </c>
      <c r="C340" s="5" t="s">
        <v>6</v>
      </c>
    </row>
    <row r="341" spans="1:3" ht="18" x14ac:dyDescent="0.2">
      <c r="A341" s="6" t="str">
        <f>HYPERLINK("https://www.foodcoach.me/recipe/turkey-bacon-wrapped-pork-mango-salsa/","Turkey Bacon Wrapped Pork with Mango Salsa")</f>
        <v>Turkey Bacon Wrapped Pork with Mango Salsa</v>
      </c>
      <c r="B341" s="5" t="s">
        <v>14</v>
      </c>
      <c r="C341" s="5" t="s">
        <v>9</v>
      </c>
    </row>
    <row r="342" spans="1:3" ht="18" x14ac:dyDescent="0.2">
      <c r="A342" s="6" t="str">
        <f>HYPERLINK("https://www.foodcoach.me/recipe/turkey-sausage-bell-pepper-egg-cups/","Turkey Sausage &amp; Bell Pepper Egg Cups")</f>
        <v>Turkey Sausage &amp; Bell Pepper Egg Cups</v>
      </c>
      <c r="B342" s="5" t="s">
        <v>5</v>
      </c>
      <c r="C342" s="5" t="s">
        <v>6</v>
      </c>
    </row>
    <row r="343" spans="1:3" ht="18" x14ac:dyDescent="0.2">
      <c r="A343" s="6" t="str">
        <f>HYPERLINK("https://www.foodcoach.me/recipe/turkey-sausage-mozzarella-meatloaf/","Turkey Sausage &amp; Mozzarella Meatloaf - Low Carb WLS Recipe")</f>
        <v>Turkey Sausage &amp; Mozzarella Meatloaf - Low Carb WLS Recipe</v>
      </c>
      <c r="B343" s="5" t="s">
        <v>11</v>
      </c>
      <c r="C343" s="5" t="s">
        <v>6</v>
      </c>
    </row>
    <row r="344" spans="1:3" ht="18" x14ac:dyDescent="0.2">
      <c r="A344" s="6" t="str">
        <f>HYPERLINK("https://www.foodcoach.me/recipe/turkey-spinach-meatballs-2/","Turkey Spinach Meatballs")</f>
        <v>Turkey Spinach Meatballs</v>
      </c>
      <c r="B344" s="5" t="s">
        <v>11</v>
      </c>
      <c r="C344" s="5" t="s">
        <v>6</v>
      </c>
    </row>
    <row r="345" spans="1:3" ht="18" x14ac:dyDescent="0.2">
      <c r="A345" s="6" t="str">
        <f>HYPERLINK("https://www.foodcoach.me/recipe/turkey-taco-meatballs/","Turkey Taco Meatballs")</f>
        <v>Turkey Taco Meatballs</v>
      </c>
      <c r="B345" s="5" t="s">
        <v>11</v>
      </c>
      <c r="C345" s="5" t="s">
        <v>39</v>
      </c>
    </row>
    <row r="346" spans="1:3" ht="18" x14ac:dyDescent="0.2">
      <c r="A346" s="6" t="str">
        <f>HYPERLINK("https://www.foodcoach.me/recipe/tuscan-chicken-skillet/","Tuscan Chicken Skillet - Bariatric Recipes")</f>
        <v>Tuscan Chicken Skillet - Bariatric Recipes</v>
      </c>
      <c r="B346" s="5" t="s">
        <v>7</v>
      </c>
      <c r="C346" s="5" t="s">
        <v>18</v>
      </c>
    </row>
    <row r="347" spans="1:3" ht="18" x14ac:dyDescent="0.2">
      <c r="A347" s="6" t="str">
        <f>HYPERLINK("https://www.foodcoach.me/recipe/tuscan-tuna-salad-bariatric-soft-recipe/","Tuscan Tuna Salad - Bariatric Soft Recipe")</f>
        <v>Tuscan Tuna Salad - Bariatric Soft Recipe</v>
      </c>
      <c r="B347" s="5" t="s">
        <v>22</v>
      </c>
      <c r="C347" s="5" t="s">
        <v>4</v>
      </c>
    </row>
    <row r="348" spans="1:3" ht="18" x14ac:dyDescent="0.2">
      <c r="A348" s="6" t="str">
        <f>HYPERLINK("https://www.foodcoach.me/recipe/unstuffed-cabbage-rolls/","Unstuffed Cabbage Rolls")</f>
        <v>Unstuffed Cabbage Rolls</v>
      </c>
      <c r="B348" s="5" t="s">
        <v>3</v>
      </c>
      <c r="C348" s="5" t="s">
        <v>9</v>
      </c>
    </row>
    <row r="349" spans="1:3" ht="18" x14ac:dyDescent="0.2">
      <c r="A349" s="6" t="str">
        <f>HYPERLINK("https://www.foodcoach.me/recipe/vanilla-strawberry-protein-shake/","Vanilla Strawberry Protein Shake")</f>
        <v>Vanilla Strawberry Protein Shake</v>
      </c>
      <c r="B349" s="5" t="s">
        <v>17</v>
      </c>
      <c r="C349" s="5" t="s">
        <v>4</v>
      </c>
    </row>
    <row r="350" spans="1:3" ht="18" x14ac:dyDescent="0.2">
      <c r="A350" s="6" t="str">
        <f>HYPERLINK("https://www.foodcoach.me/recipe/vegetable-ribbon-salad/","Vegetable Ribbon Salad")</f>
        <v>Vegetable Ribbon Salad</v>
      </c>
      <c r="B350" s="5" t="s">
        <v>23</v>
      </c>
      <c r="C350" s="5" t="s">
        <v>9</v>
      </c>
    </row>
    <row r="351" spans="1:3" ht="18" x14ac:dyDescent="0.2">
      <c r="A351" s="6" t="str">
        <f>HYPERLINK("https://www.foodcoach.me/recipe/warm-tomato-relish-with-chicken-breast/","Warm Tomato Relish with Chicken Breast")</f>
        <v>Warm Tomato Relish with Chicken Breast</v>
      </c>
      <c r="B351" s="5" t="s">
        <v>7</v>
      </c>
      <c r="C351" s="5" t="s">
        <v>9</v>
      </c>
    </row>
    <row r="352" spans="1:3" ht="18" x14ac:dyDescent="0.2">
      <c r="A352" s="6" t="str">
        <f>HYPERLINK("https://www.foodcoach.me/recipe/weight-loss-surgery-friendly-steak-fajitas/","Weight-Loss Surgery Friendly Steak Fajitas")</f>
        <v>Weight-Loss Surgery Friendly Steak Fajitas</v>
      </c>
      <c r="B352" s="5" t="s">
        <v>3</v>
      </c>
      <c r="C352" s="5" t="s">
        <v>6</v>
      </c>
    </row>
    <row r="353" spans="1:3" ht="18" x14ac:dyDescent="0.2">
      <c r="A353" s="6" t="str">
        <f>HYPERLINK("https://www.foodcoach.me/recipe/white-chicken-chili/","White Chicken Chili")</f>
        <v>White Chicken Chili</v>
      </c>
      <c r="B353" s="5" t="s">
        <v>7</v>
      </c>
      <c r="C353" s="5" t="s">
        <v>9</v>
      </c>
    </row>
    <row r="354" spans="1:3" ht="18" x14ac:dyDescent="0.2">
      <c r="A354" s="6" t="str">
        <f>HYPERLINK("https://www.foodcoach.me/recipe/white-chocolate-protein-shake/","White Chocolate Protein Shake")</f>
        <v>White Chocolate Protein Shake</v>
      </c>
      <c r="B354" s="5" t="s">
        <v>17</v>
      </c>
      <c r="C354" s="5" t="s">
        <v>4</v>
      </c>
    </row>
    <row r="355" spans="1:3" ht="18" x14ac:dyDescent="0.2">
      <c r="A355" s="6" t="str">
        <f>HYPERLINK("https://www.foodcoach.me/recipe/white-turkey-chili/","White Turkey Chili - WLS Recipes")</f>
        <v>White Turkey Chili - WLS Recipes</v>
      </c>
      <c r="B355" s="5" t="s">
        <v>11</v>
      </c>
      <c r="C355" s="5" t="s">
        <v>9</v>
      </c>
    </row>
    <row r="356" spans="1:3" ht="18" x14ac:dyDescent="0.2">
      <c r="A356" s="6" t="str">
        <f>HYPERLINK("https://www.foodcoach.me/recipe/wls-mini-hamburgers/","WLS Mini Hamburgers!")</f>
        <v>WLS Mini Hamburgers!</v>
      </c>
      <c r="B356" s="5" t="s">
        <v>3</v>
      </c>
      <c r="C356" s="5" t="s">
        <v>9</v>
      </c>
    </row>
    <row r="357" spans="1:3" ht="18" x14ac:dyDescent="0.2">
      <c r="A357" s="6" t="str">
        <f>HYPERLINK("https://www.foodcoach.me/recipe/zucchini-artichoke-bites/","Zucchini Artichoke Bites - Bariatric Snacks")</f>
        <v>Zucchini Artichoke Bites - Bariatric Snacks</v>
      </c>
      <c r="B357" s="5" t="s">
        <v>12</v>
      </c>
      <c r="C357" s="5" t="s">
        <v>4</v>
      </c>
    </row>
    <row r="358" spans="1:3" ht="18" x14ac:dyDescent="0.2">
      <c r="A358" s="3" t="s">
        <v>46</v>
      </c>
      <c r="B358" s="5" t="s">
        <v>11</v>
      </c>
      <c r="C358" s="5" t="s">
        <v>13</v>
      </c>
    </row>
    <row r="359" spans="1:3" ht="18" x14ac:dyDescent="0.2">
      <c r="A359" s="6" t="str">
        <f>HYPERLINK("https://www.foodcoach.me/recipe/bruschetta-pork-chops/","Bruschetta Baked Pork Chops - Bariatric Recipe")</f>
        <v>Bruschetta Baked Pork Chops - Bariatric Recipe</v>
      </c>
      <c r="B359" s="5" t="s">
        <v>14</v>
      </c>
      <c r="C359" s="5" t="s">
        <v>6</v>
      </c>
    </row>
    <row r="360" spans="1:3" ht="18" x14ac:dyDescent="0.2">
      <c r="A360" s="6" t="str">
        <f>HYPERLINK("https://www.foodcoach.me/recipe/buffalo-chicken-bake/","Buffalo Chicken Bake - Bariatric Recipes")</f>
        <v>Buffalo Chicken Bake - Bariatric Recipes</v>
      </c>
      <c r="B360" s="5" t="s">
        <v>7</v>
      </c>
      <c r="C360" s="5" t="s">
        <v>6</v>
      </c>
    </row>
    <row r="361" spans="1:3" ht="18" x14ac:dyDescent="0.2">
      <c r="A361" s="6" t="str">
        <f>HYPERLINK("https://www.foodcoach.me/recipe/5-minute-zucchini-meatballs/","5 Minute Zucchini &amp; Meatballs")</f>
        <v>5 Minute Zucchini &amp; Meatballs</v>
      </c>
      <c r="B361" s="5" t="s">
        <v>11</v>
      </c>
      <c r="C361" s="5" t="s">
        <v>4</v>
      </c>
    </row>
    <row r="362" spans="1:3" ht="18" x14ac:dyDescent="0.2">
      <c r="A362" s="6" t="str">
        <f>HYPERLINK("https://www.foodcoach.me/recipe/aloha-hawaiian-burger-weight-loss-surgery-recipe/","Aloha Hawaiian Burger - Weight Loss Surgery Recipe")</f>
        <v>Aloha Hawaiian Burger - Weight Loss Surgery Recipe</v>
      </c>
      <c r="B362" s="5" t="s">
        <v>20</v>
      </c>
      <c r="C362" s="5" t="s">
        <v>13</v>
      </c>
    </row>
    <row r="363" spans="1:3" ht="18" x14ac:dyDescent="0.2">
      <c r="A363" s="6" t="str">
        <f>HYPERLINK("https://www.foodcoach.me/recipe/asparagus-salad-with-roast-chicken/","Asparagus Salad with Roast Chicken")</f>
        <v>Asparagus Salad with Roast Chicken</v>
      </c>
      <c r="B363" s="5" t="s">
        <v>7</v>
      </c>
      <c r="C363" s="5" t="s">
        <v>4</v>
      </c>
    </row>
    <row r="364" spans="1:3" ht="18" x14ac:dyDescent="0.2">
      <c r="A364" s="6" t="str">
        <f>HYPERLINK("https://www.foodcoach.me/recipe/baked-chicken-caesar-slaw/","Baked Chicken with Caesar Slaw")</f>
        <v>Baked Chicken with Caesar Slaw</v>
      </c>
      <c r="B364" s="5" t="s">
        <v>7</v>
      </c>
      <c r="C364" s="5" t="s">
        <v>6</v>
      </c>
    </row>
    <row r="365" spans="1:3" ht="18" x14ac:dyDescent="0.2">
      <c r="A365" s="6" t="str">
        <f>HYPERLINK("https://www.foodcoach.me/recipe/baked-pork-apples/","Baked Pork with Apples")</f>
        <v>Baked Pork with Apples</v>
      </c>
      <c r="B365" s="5" t="s">
        <v>14</v>
      </c>
      <c r="C365" s="5" t="s">
        <v>6</v>
      </c>
    </row>
    <row r="366" spans="1:3" ht="18" x14ac:dyDescent="0.2">
      <c r="A366" s="6" t="str">
        <f>HYPERLINK("https://www.foodcoach.me/recipe/banana-muffin-in-a-mug-bariatric-sweet-treat/","Banana Muffin in a Mug - Bariatric Sweet Treat")</f>
        <v>Banana Muffin in a Mug - Bariatric Sweet Treat</v>
      </c>
      <c r="B366" s="5" t="s">
        <v>15</v>
      </c>
      <c r="C366" s="5" t="s">
        <v>4</v>
      </c>
    </row>
    <row r="367" spans="1:3" ht="18" x14ac:dyDescent="0.2">
      <c r="A367" s="6" t="str">
        <f>HYPERLINK("https://www.foodcoach.me/recipe/banana-nut-protein-pancakes/","Banana Nut Protein Pancakes - WLS Breakfast Recipe")</f>
        <v>Banana Nut Protein Pancakes - WLS Breakfast Recipe</v>
      </c>
      <c r="B367" s="5" t="s">
        <v>15</v>
      </c>
      <c r="C367" s="5" t="s">
        <v>9</v>
      </c>
    </row>
    <row r="368" spans="1:3" ht="18" x14ac:dyDescent="0.2">
      <c r="A368" s="6" t="str">
        <f>HYPERLINK("https://www.foodcoach.me/recipe/barbecue-turkey-chili/","Barbecue Turkey Chili")</f>
        <v>Barbecue Turkey Chili</v>
      </c>
      <c r="B368" s="5" t="s">
        <v>11</v>
      </c>
      <c r="C368" s="5" t="s">
        <v>8</v>
      </c>
    </row>
    <row r="369" spans="1:3" ht="18" x14ac:dyDescent="0.2">
      <c r="A369" s="6" t="str">
        <f>HYPERLINK("https://www.foodcoach.me/recipe/bariatric-friendly-chocolate-covered-strawberries/","Bariatric Friendly Chocolate Covered Strawberries")</f>
        <v>Bariatric Friendly Chocolate Covered Strawberries</v>
      </c>
      <c r="B369" s="5" t="s">
        <v>32</v>
      </c>
      <c r="C369" s="5" t="s">
        <v>4</v>
      </c>
    </row>
    <row r="370" spans="1:3" ht="18" x14ac:dyDescent="0.2">
      <c r="A370" s="6" t="str">
        <f>HYPERLINK("https://www.foodcoach.me/recipe/bariatric-friendly-creamy-hot-cocoa/","Bariatric Friendly Creamy Hot Cocoa")</f>
        <v>Bariatric Friendly Creamy Hot Cocoa</v>
      </c>
      <c r="B370" s="5" t="s">
        <v>47</v>
      </c>
      <c r="C370" s="5" t="s">
        <v>4</v>
      </c>
    </row>
    <row r="371" spans="1:3" ht="18" x14ac:dyDescent="0.2">
      <c r="A371" s="6" t="str">
        <f>HYPERLINK("https://www.foodcoach.me/recipe/bariatric-friendly-pumpkin-spice-latte/","Bariatric Friendly Pumpkin Spice Latte *Video*")</f>
        <v>Bariatric Friendly Pumpkin Spice Latte *Video*</v>
      </c>
      <c r="B371" s="5" t="s">
        <v>33</v>
      </c>
      <c r="C371" s="5" t="s">
        <v>9</v>
      </c>
    </row>
    <row r="372" spans="1:3" ht="18" x14ac:dyDescent="0.2">
      <c r="A372" s="6" t="str">
        <f>HYPERLINK("https://www.foodcoach.me/recipe/bariatric-mocha-latte/","Bariatric Mocha Latte")</f>
        <v>Bariatric Mocha Latte</v>
      </c>
      <c r="B372" s="5" t="s">
        <v>17</v>
      </c>
      <c r="C372" s="5" t="s">
        <v>4</v>
      </c>
    </row>
    <row r="373" spans="1:3" ht="18" x14ac:dyDescent="0.2">
      <c r="A373" s="6" t="str">
        <f>HYPERLINK("https://www.foodcoach.me/recipe/basil-lemonade/","Basil Lemonade")</f>
        <v>Basil Lemonade</v>
      </c>
      <c r="B373" s="5" t="s">
        <v>17</v>
      </c>
      <c r="C373" s="5" t="s">
        <v>4</v>
      </c>
    </row>
    <row r="374" spans="1:3" ht="18" x14ac:dyDescent="0.2">
      <c r="A374" s="6" t="str">
        <f>HYPERLINK("https://www.foodcoach.me/recipe/berry-cream-protein-shake/","Berry Cream Protein Shake")</f>
        <v>Berry Cream Protein Shake</v>
      </c>
      <c r="B374" s="5" t="s">
        <v>17</v>
      </c>
      <c r="C374" s="5" t="s">
        <v>4</v>
      </c>
    </row>
    <row r="375" spans="1:3" ht="18" x14ac:dyDescent="0.2">
      <c r="A375" s="6" t="str">
        <f>HYPERLINK("https://www.foodcoach.me/recipe/black-raspberry-lemonade/","Black Raspberry Lemonade - Bariatric Mocktail")</f>
        <v>Black Raspberry Lemonade - Bariatric Mocktail</v>
      </c>
      <c r="B375" s="5" t="s">
        <v>33</v>
      </c>
      <c r="C375" s="5" t="s">
        <v>4</v>
      </c>
    </row>
    <row r="376" spans="1:3" ht="18" x14ac:dyDescent="0.2">
      <c r="A376" s="6" t="str">
        <f>HYPERLINK("https://www.foodcoach.me/recipe/blt-chicken-salad/","BLT Chicken Salad")</f>
        <v>BLT Chicken Salad</v>
      </c>
      <c r="B376" s="5" t="s">
        <v>7</v>
      </c>
      <c r="C376" s="5" t="s">
        <v>4</v>
      </c>
    </row>
    <row r="377" spans="1:3" ht="18" x14ac:dyDescent="0.2">
      <c r="A377" s="6" t="str">
        <f>HYPERLINK("https://www.foodcoach.me/recipe/blue-cheese-stuffed-burgers/","Blue Cheese Stuffed Burgers")</f>
        <v>Blue Cheese Stuffed Burgers</v>
      </c>
      <c r="B377" s="5" t="s">
        <v>20</v>
      </c>
      <c r="C377" s="5" t="s">
        <v>13</v>
      </c>
    </row>
    <row r="378" spans="1:3" ht="18" x14ac:dyDescent="0.2">
      <c r="A378" s="6" t="str">
        <f>HYPERLINK("https://www.foodcoach.me/recipe/buffalo-chicken-zucchini-casserole/","Buffalo Chicken Zucchini Casserole - Bariatric Recipes")</f>
        <v>Buffalo Chicken Zucchini Casserole - Bariatric Recipes</v>
      </c>
      <c r="B378" s="5" t="s">
        <v>7</v>
      </c>
      <c r="C378" s="5" t="s">
        <v>6</v>
      </c>
    </row>
    <row r="379" spans="1:3" ht="18" x14ac:dyDescent="0.2">
      <c r="A379" s="6" t="str">
        <f>HYPERLINK("https://www.foodcoach.me/recipe/buffalo-pork-chop/","Buffalo Pork Chop")</f>
        <v>Buffalo Pork Chop</v>
      </c>
      <c r="B379" s="5" t="s">
        <v>43</v>
      </c>
      <c r="C379" s="5" t="s">
        <v>6</v>
      </c>
    </row>
    <row r="380" spans="1:3" ht="18" x14ac:dyDescent="0.2">
      <c r="A380" s="6" t="str">
        <f>HYPERLINK("https://www.foodcoach.me/recipe/buffalo-turkey-burger/","Buffalo Turkey Burger - Bariatric Recipes")</f>
        <v>Buffalo Turkey Burger - Bariatric Recipes</v>
      </c>
      <c r="B380" s="5" t="s">
        <v>11</v>
      </c>
      <c r="C380" s="5" t="s">
        <v>6</v>
      </c>
    </row>
    <row r="381" spans="1:3" ht="18" x14ac:dyDescent="0.2">
      <c r="A381" s="6" t="str">
        <f>HYPERLINK("https://www.foodcoach.me/recipe/buffalo-turkey-stuffed-bell-peppers/","Buffalo Turkey Stuffed Bell Peppers")</f>
        <v>Buffalo Turkey Stuffed Bell Peppers</v>
      </c>
      <c r="B381" s="5" t="s">
        <v>11</v>
      </c>
      <c r="C381" s="5" t="s">
        <v>6</v>
      </c>
    </row>
    <row r="382" spans="1:3" ht="18" x14ac:dyDescent="0.2">
      <c r="A382" s="6" t="str">
        <f>HYPERLINK("https://www.foodcoach.me/recipe/bun-less-cowboy-burger/","Bun-less Cowboy Burger - WLS Recipes")</f>
        <v>Bun-less Cowboy Burger - WLS Recipes</v>
      </c>
      <c r="B382" s="5" t="s">
        <v>3</v>
      </c>
      <c r="C382" s="5" t="s">
        <v>13</v>
      </c>
    </row>
    <row r="383" spans="1:3" ht="18" x14ac:dyDescent="0.2">
      <c r="A383" s="6" t="str">
        <f>HYPERLINK("https://www.foodcoach.me/recipe/caramel-frappuccino-protein-shake/","Caramel Frappuccino Protein Shake - WLS Recipes")</f>
        <v>Caramel Frappuccino Protein Shake - WLS Recipes</v>
      </c>
      <c r="B383" s="5" t="s">
        <v>33</v>
      </c>
      <c r="C383" s="5" t="s">
        <v>4</v>
      </c>
    </row>
    <row r="384" spans="1:3" ht="18" x14ac:dyDescent="0.2">
      <c r="A384" s="6" t="str">
        <f>HYPERLINK("https://www.foodcoach.me/recipe/caribbean-pork-spinach-salad/","Caribbean Pork and Zucchini")</f>
        <v>Caribbean Pork and Zucchini</v>
      </c>
      <c r="B384" s="5" t="s">
        <v>14</v>
      </c>
      <c r="C384" s="5" t="s">
        <v>6</v>
      </c>
    </row>
    <row r="385" spans="1:3" ht="18" x14ac:dyDescent="0.2">
      <c r="A385" s="6" t="str">
        <f>HYPERLINK("https://www.foodcoach.me/recipe/cauliflower-mac-cheese-bake/","Cauliflower &amp; Cheese Bake")</f>
        <v>Cauliflower &amp; Cheese Bake</v>
      </c>
      <c r="B385" s="5" t="s">
        <v>12</v>
      </c>
      <c r="C385" s="5" t="s">
        <v>6</v>
      </c>
    </row>
    <row r="386" spans="1:3" ht="18" x14ac:dyDescent="0.2">
      <c r="A386" s="6" t="str">
        <f>HYPERLINK("https://www.foodcoach.me/recipe/cauliflower-rice-salmon-bowl-contains-dairy/","Cauliflower Rice Salmon Bowl with Feta Yogurt Dip")</f>
        <v>Cauliflower Rice Salmon Bowl with Feta Yogurt Dip</v>
      </c>
      <c r="B386" s="5" t="s">
        <v>48</v>
      </c>
      <c r="C386" s="5" t="s">
        <v>6</v>
      </c>
    </row>
    <row r="387" spans="1:3" ht="18" x14ac:dyDescent="0.2">
      <c r="A387" s="6" t="str">
        <f>HYPERLINK("https://www.foodcoach.me/recipe/cheesy-ham-omelette-wls-breakfast/","Cheesy Ham Omelette - WLS Breakfast")</f>
        <v>Cheesy Ham Omelette - WLS Breakfast</v>
      </c>
      <c r="B387" s="5" t="s">
        <v>5</v>
      </c>
      <c r="C387" s="5" t="s">
        <v>9</v>
      </c>
    </row>
    <row r="388" spans="1:3" ht="18" x14ac:dyDescent="0.2">
      <c r="A388" s="6" t="str">
        <f>HYPERLINK("https://www.foodcoach.me/recipe/chicken-and-avocado-mash-bariatric-pureedsoft-diet/","Chicken and Avocado Mash - Bariatric Pureed/Soft Diet")</f>
        <v>Chicken and Avocado Mash - Bariatric Pureed/Soft Diet</v>
      </c>
      <c r="B388" s="5" t="s">
        <v>21</v>
      </c>
      <c r="C388" s="5" t="s">
        <v>4</v>
      </c>
    </row>
    <row r="389" spans="1:3" ht="18" x14ac:dyDescent="0.2">
      <c r="A389" s="6" t="str">
        <f>HYPERLINK("https://www.foodcoach.me/recipe/chicken-artichoke-spinach-puree/","Chicken Artichoke Spinach Puree")</f>
        <v>Chicken Artichoke Spinach Puree</v>
      </c>
      <c r="B389" s="5" t="s">
        <v>23</v>
      </c>
      <c r="C389" s="5" t="s">
        <v>6</v>
      </c>
    </row>
    <row r="390" spans="1:3" ht="18" x14ac:dyDescent="0.2">
      <c r="A390" s="6" t="str">
        <f>HYPERLINK("https://www.foodcoach.me/recipe/chicken-enchilada-zucchini-boats-wls-low-carb-recipe/","Chicken Enchilada Zucchini Boats - WLS Low Carb Recipe")</f>
        <v>Chicken Enchilada Zucchini Boats - WLS Low Carb Recipe</v>
      </c>
      <c r="B390" s="5" t="s">
        <v>7</v>
      </c>
      <c r="C390" s="5" t="s">
        <v>6</v>
      </c>
    </row>
    <row r="391" spans="1:3" ht="18" x14ac:dyDescent="0.2">
      <c r="A391" s="6" t="str">
        <f>HYPERLINK("https://www.foodcoach.me/recipe/chicken-mozzarella-burger/","Chicken Mozzarella Burger - Low Carb WLS Recipe")</f>
        <v>Chicken Mozzarella Burger - Low Carb WLS Recipe</v>
      </c>
      <c r="B391" s="5" t="s">
        <v>7</v>
      </c>
      <c r="C391" s="5" t="s">
        <v>13</v>
      </c>
    </row>
    <row r="392" spans="1:3" ht="18" x14ac:dyDescent="0.2">
      <c r="A392" s="6" t="str">
        <f>HYPERLINK("https://www.foodcoach.me/recipe/chicken-mozzarella-skillet-easy-wls-recipe/","Chicken Mozzarella Skillet - Easy WLS Recipe")</f>
        <v>Chicken Mozzarella Skillet - Easy WLS Recipe</v>
      </c>
      <c r="B392" s="5" t="s">
        <v>7</v>
      </c>
      <c r="C392" s="5" t="s">
        <v>9</v>
      </c>
    </row>
    <row r="393" spans="1:3" ht="18" x14ac:dyDescent="0.2">
      <c r="A393" s="6" t="str">
        <f>HYPERLINK("https://www.foodcoach.me/recipe/chicken-egg-salad/","Chicken Or The Egg Salad")</f>
        <v>Chicken Or The Egg Salad</v>
      </c>
      <c r="B393" s="5" t="s">
        <v>21</v>
      </c>
      <c r="C393" s="5" t="s">
        <v>4</v>
      </c>
    </row>
    <row r="394" spans="1:3" ht="18" x14ac:dyDescent="0.2">
      <c r="A394" s="6" t="str">
        <f>HYPERLINK("https://www.foodcoach.me/recipe/chicken-parmesan-mini-meatloaf/","Chicken Parmesan Mini Meatloaf - Bariatric Sized Meal!")</f>
        <v>Chicken Parmesan Mini Meatloaf - Bariatric Sized Meal!</v>
      </c>
      <c r="B394" s="5" t="s">
        <v>7</v>
      </c>
      <c r="C394" s="5" t="s">
        <v>6</v>
      </c>
    </row>
    <row r="395" spans="1:3" ht="18" x14ac:dyDescent="0.2">
      <c r="A395" s="6" t="str">
        <f>HYPERLINK("https://www.foodcoach.me/recipe/chicken-tinga-shredded-mexican-chicken/","Chicken Tinga - Shredded Mexican Chicken")</f>
        <v>Chicken Tinga - Shredded Mexican Chicken</v>
      </c>
      <c r="B395" s="5" t="s">
        <v>21</v>
      </c>
      <c r="C395" s="5" t="s">
        <v>9</v>
      </c>
    </row>
    <row r="396" spans="1:3" ht="18" x14ac:dyDescent="0.2">
      <c r="A396" s="6" t="str">
        <f>HYPERLINK("https://www.foodcoach.me/recipe/chicken-with-turkey-bacon-mustard-sauce/","Chicken with Turkey Bacon Mustard Sauce")</f>
        <v>Chicken with Turkey Bacon Mustard Sauce</v>
      </c>
      <c r="B396" s="5" t="s">
        <v>7</v>
      </c>
      <c r="C396" s="5" t="s">
        <v>9</v>
      </c>
    </row>
    <row r="397" spans="1:3" x14ac:dyDescent="0.2">
      <c r="A397" s="7" t="s">
        <v>49</v>
      </c>
      <c r="B397" s="5" t="s">
        <v>21</v>
      </c>
      <c r="C397" s="5" t="s">
        <v>9</v>
      </c>
    </row>
    <row r="398" spans="1:3" ht="18" x14ac:dyDescent="0.2">
      <c r="A398" s="6" t="str">
        <f>HYPERLINK("https://www.foodcoach.me/recipe/wlsporkgreenbeans/","Chinese Pork with Green Beans")</f>
        <v>Chinese Pork with Green Beans</v>
      </c>
      <c r="B398" s="5" t="s">
        <v>14</v>
      </c>
      <c r="C398" s="5" t="s">
        <v>9</v>
      </c>
    </row>
    <row r="399" spans="1:3" ht="18" x14ac:dyDescent="0.2">
      <c r="A399" s="6" t="str">
        <f>HYPERLINK("https://www.foodcoach.me/recipe/chocolate-mint-protein-shake/","Chocolate Mint Protein Shake")</f>
        <v>Chocolate Mint Protein Shake</v>
      </c>
      <c r="B399" s="5" t="s">
        <v>17</v>
      </c>
      <c r="C399" s="5" t="s">
        <v>4</v>
      </c>
    </row>
    <row r="400" spans="1:3" ht="18" x14ac:dyDescent="0.2">
      <c r="A400" s="6" t="str">
        <f>HYPERLINK("https://www.foodcoach.me/recipe/cookies-and-cream-protein-shake/","Cookies and Cream Protein Shake")</f>
        <v>Cookies and Cream Protein Shake</v>
      </c>
      <c r="B400" s="5" t="s">
        <v>17</v>
      </c>
      <c r="C400" s="5" t="s">
        <v>4</v>
      </c>
    </row>
    <row r="401" spans="1:3" ht="18" x14ac:dyDescent="0.2">
      <c r="A401" s="6" t="str">
        <f>HYPERLINK("https://www.foodcoach.me/recipe/creamy-spinach-stuffed-chicken-breast/","Creamy Spinach Stuffed Chicken Breast - WLS Recipes")</f>
        <v>Creamy Spinach Stuffed Chicken Breast - WLS Recipes</v>
      </c>
      <c r="B401" s="5" t="s">
        <v>7</v>
      </c>
      <c r="C401" s="5" t="s">
        <v>6</v>
      </c>
    </row>
    <row r="402" spans="1:3" ht="18" x14ac:dyDescent="0.2">
      <c r="A402" s="6" t="str">
        <f>HYPERLINK("https://www.foodcoach.me/recipe/creamy-tomato-crockpot-chicken-wls-recipe/","Creamy Tomato Crockpot Chicken | WLS Recipe")</f>
        <v>Creamy Tomato Crockpot Chicken | WLS Recipe</v>
      </c>
      <c r="B402" s="5" t="s">
        <v>7</v>
      </c>
      <c r="C402" s="5" t="s">
        <v>8</v>
      </c>
    </row>
    <row r="403" spans="1:3" ht="18" x14ac:dyDescent="0.2">
      <c r="A403" s="6" t="str">
        <f>HYPERLINK("https://www.foodcoach.me/recipe/crispy-bacon-and-egg-salad/","Crispy Bacon and Egg Salad (in a Tomato)")</f>
        <v>Crispy Bacon and Egg Salad (in a Tomato)</v>
      </c>
      <c r="B403" s="5" t="s">
        <v>5</v>
      </c>
      <c r="C403" s="5" t="s">
        <v>4</v>
      </c>
    </row>
    <row r="404" spans="1:3" ht="18" x14ac:dyDescent="0.2">
      <c r="A404" s="6" t="str">
        <f>HYPERLINK("https://www.foodcoach.me/recipe/crockpot-pork-tenderloin-banana-peppers/","Crockpot® Pork Tenderloin and Banana Peppers")</f>
        <v>Crockpot® Pork Tenderloin and Banana Peppers</v>
      </c>
      <c r="B404" s="5" t="s">
        <v>14</v>
      </c>
      <c r="C404" s="5" t="s">
        <v>8</v>
      </c>
    </row>
    <row r="405" spans="1:3" ht="18" x14ac:dyDescent="0.2">
      <c r="A405" s="6" t="str">
        <f>HYPERLINK("https://www.foodcoach.me/recipe/crockpot-pulled-barbecue-chicken/","Crockpot® Pulled Barbecue Chicken")</f>
        <v>Crockpot® Pulled Barbecue Chicken</v>
      </c>
      <c r="B405" s="5" t="s">
        <v>7</v>
      </c>
      <c r="C405" s="5" t="s">
        <v>8</v>
      </c>
    </row>
    <row r="406" spans="1:3" ht="18" x14ac:dyDescent="0.2">
      <c r="A406" s="6" t="str">
        <f>HYPERLINK("https://www.foodcoach.me/recipe/crockpot-stuffed-chicken-breasts/","Crockpot® Stuffed Chicken Breasts - Bariatric Recipes")</f>
        <v>Crockpot® Stuffed Chicken Breasts - Bariatric Recipes</v>
      </c>
      <c r="B406" s="5" t="s">
        <v>7</v>
      </c>
      <c r="C406" s="5" t="s">
        <v>8</v>
      </c>
    </row>
    <row r="407" spans="1:3" ht="18" x14ac:dyDescent="0.2">
      <c r="A407" s="6" t="str">
        <f>HYPERLINK("https://www.foodcoach.me/recipe/cucumber-mint-water/","Cucumber Mint Water")</f>
        <v>Cucumber Mint Water</v>
      </c>
      <c r="B407" s="5" t="s">
        <v>17</v>
      </c>
      <c r="C407" s="5" t="s">
        <v>4</v>
      </c>
    </row>
    <row r="408" spans="1:3" ht="18" x14ac:dyDescent="0.2">
      <c r="A408" s="6" t="str">
        <f>HYPERLINK("https://www.foodcoach.me/recipe/easy-pesto-baked-chicken-wls-recipe/","Easy Pesto Baked Chicken - WLS Recipe")</f>
        <v>Easy Pesto Baked Chicken - WLS Recipe</v>
      </c>
      <c r="B408" s="5" t="s">
        <v>7</v>
      </c>
      <c r="C408" s="5" t="s">
        <v>6</v>
      </c>
    </row>
    <row r="409" spans="1:3" ht="18" x14ac:dyDescent="0.2">
      <c r="A409" s="6" t="str">
        <f>HYPERLINK("https://www.foodcoach.me/recipe/egg-roll-bowl-wls-recipe/","Egg Roll Bowl - WLS Recipe")</f>
        <v>Egg Roll Bowl - WLS Recipe</v>
      </c>
      <c r="B409" s="5" t="s">
        <v>20</v>
      </c>
      <c r="C409" s="5" t="s">
        <v>9</v>
      </c>
    </row>
    <row r="410" spans="1:3" ht="18" x14ac:dyDescent="0.2">
      <c r="A410" s="6" t="str">
        <f>HYPERLINK("https://www.foodcoach.me/recipe/eggs-in-a-cloud/","Eggs in a Cloud")</f>
        <v>Eggs in a Cloud</v>
      </c>
      <c r="B410" s="5" t="s">
        <v>10</v>
      </c>
      <c r="C410" s="5" t="s">
        <v>6</v>
      </c>
    </row>
    <row r="411" spans="1:3" ht="18" x14ac:dyDescent="0.2">
      <c r="A411" s="6" t="str">
        <f>HYPERLINK("https://www.foodcoach.me/recipe/feta-tomato-omelette/","Feta Tomato Omelette")</f>
        <v>Feta Tomato Omelette</v>
      </c>
      <c r="B411" s="5" t="s">
        <v>10</v>
      </c>
      <c r="C411" s="5" t="s">
        <v>9</v>
      </c>
    </row>
    <row r="412" spans="1:3" ht="18" x14ac:dyDescent="0.2">
      <c r="A412" s="6" t="str">
        <f>HYPERLINK("https://www.foodcoach.me/recipe/flakey-lemon-and-garlic-fish-bariatric-pureedsoft-diet/","Flakey Lemon and Garlic Fish - Bariatric Pureed/Soft Diet")</f>
        <v>Flakey Lemon and Garlic Fish - Bariatric Pureed/Soft Diet</v>
      </c>
      <c r="B412" s="5" t="s">
        <v>19</v>
      </c>
      <c r="C412" s="5" t="s">
        <v>9</v>
      </c>
    </row>
    <row r="413" spans="1:3" ht="18" x14ac:dyDescent="0.2">
      <c r="A413" s="6" t="str">
        <f>HYPERLINK("https://www.foodcoach.me/recipe/flakey-taco-fish-bariatric-pureedsoft-diet/","Flakey Taco Fish - Bariatric Pureed Diet")</f>
        <v>Flakey Taco Fish - Bariatric Pureed Diet</v>
      </c>
      <c r="B413" s="5" t="s">
        <v>19</v>
      </c>
      <c r="C413" s="5" t="s">
        <v>9</v>
      </c>
    </row>
    <row r="414" spans="1:3" ht="18" x14ac:dyDescent="0.2">
      <c r="A414" s="6" t="str">
        <f>HYPERLINK("https://www.foodcoach.me/recipe/flank-steak-beef-brisket-wls-friendly/","Flank Steak Beef ""Brisket""")</f>
        <v>Flank Steak Beef "Brisket"</v>
      </c>
      <c r="B414" s="5" t="s">
        <v>3</v>
      </c>
      <c r="C414" s="5" t="s">
        <v>13</v>
      </c>
    </row>
    <row r="415" spans="1:3" ht="18" x14ac:dyDescent="0.2">
      <c r="A415" s="6" t="str">
        <f>HYPERLINK("https://www.foodcoach.me/recipe/frozen-peanut-butter-bites/","Frozen Peanut Butter Bites")</f>
        <v>Frozen Peanut Butter Bites</v>
      </c>
      <c r="B415" s="5" t="s">
        <v>32</v>
      </c>
      <c r="C415" s="5" t="s">
        <v>4</v>
      </c>
    </row>
    <row r="416" spans="1:3" ht="18" x14ac:dyDescent="0.2">
      <c r="A416" s="6" t="str">
        <f>HYPERLINK("https://www.foodcoach.me/recipe/garlic-nut-encrusted-tilapia-easy-wls-recipe/","Garlic &amp; Nut Encrusted Tilapia - Easy WLS Recipe")</f>
        <v>Garlic &amp; Nut Encrusted Tilapia - Easy WLS Recipe</v>
      </c>
      <c r="B416" s="5" t="s">
        <v>22</v>
      </c>
      <c r="C416" s="5" t="s">
        <v>6</v>
      </c>
    </row>
    <row r="417" spans="1:3" ht="18" x14ac:dyDescent="0.2">
      <c r="A417" s="6" t="str">
        <f>HYPERLINK("https://www.foodcoach.me/recipe/greek-chicken-chili-beans/","Greek Chicken Chili (no beans)")</f>
        <v>Greek Chicken Chili (no beans)</v>
      </c>
      <c r="B417" s="5" t="s">
        <v>7</v>
      </c>
      <c r="C417" s="5" t="s">
        <v>18</v>
      </c>
    </row>
    <row r="418" spans="1:3" ht="18" x14ac:dyDescent="0.2">
      <c r="A418" s="6" t="str">
        <f>HYPERLINK("https://www.foodcoach.me/recipe/green-enchilada-black-bean-puree-bariatric-pureed-diet/","Green Enchilada Black Bean Puree - Bariatric Pureed Diet")</f>
        <v>Green Enchilada Black Bean Puree - Bariatric Pureed Diet</v>
      </c>
      <c r="B418" s="5" t="s">
        <v>25</v>
      </c>
      <c r="C418" s="5" t="s">
        <v>9</v>
      </c>
    </row>
    <row r="419" spans="1:3" ht="18" x14ac:dyDescent="0.2">
      <c r="A419" s="6" t="str">
        <f>HYPERLINK("https://www.foodcoach.me/recipe/grilled-asparagus/","Grilled Asparagus")</f>
        <v>Grilled Asparagus</v>
      </c>
      <c r="B419" s="5" t="s">
        <v>23</v>
      </c>
      <c r="C419" s="5" t="s">
        <v>13</v>
      </c>
    </row>
    <row r="420" spans="1:3" ht="18" x14ac:dyDescent="0.2">
      <c r="A420" s="6" t="str">
        <f>HYPERLINK("https://www.foodcoach.me/recipe/grilled-buffalo-chicken-breasts-wls-recipe/","Grilled Buffalo Chicken Breasts - WLS Recipe")</f>
        <v>Grilled Buffalo Chicken Breasts - WLS Recipe</v>
      </c>
      <c r="B420" s="5" t="s">
        <v>7</v>
      </c>
      <c r="C420" s="5" t="s">
        <v>13</v>
      </c>
    </row>
    <row r="421" spans="1:3" ht="18" x14ac:dyDescent="0.2">
      <c r="A421" s="6" t="str">
        <f>HYPERLINK("https://www.foodcoach.me/recipe/honey-dijon-pork-tenderloin/","Honey Dijon Pork Tenderloin")</f>
        <v>Honey Dijon Pork Tenderloin</v>
      </c>
      <c r="B421" s="5" t="s">
        <v>43</v>
      </c>
      <c r="C421" s="5" t="s">
        <v>6</v>
      </c>
    </row>
    <row r="422" spans="1:3" ht="18" x14ac:dyDescent="0.2">
      <c r="A422" s="6" t="str">
        <f>HYPERLINK("https://www.foodcoach.me/recipe/hummus-crusted-pork-tenderloin/","Hummus Crusted Pork Tenderloin")</f>
        <v>Hummus Crusted Pork Tenderloin</v>
      </c>
      <c r="B422" s="5" t="s">
        <v>43</v>
      </c>
      <c r="C422" s="5" t="s">
        <v>6</v>
      </c>
    </row>
    <row r="423" spans="1:3" ht="18" x14ac:dyDescent="0.2">
      <c r="A423" s="6" t="str">
        <f>HYPERLINK("https://www.foodcoach.me/recipe/iced-rooibos-mint-tea/","Iced Rooibos Mint Tea")</f>
        <v>Iced Rooibos Mint Tea</v>
      </c>
      <c r="B423" s="5" t="s">
        <v>17</v>
      </c>
      <c r="C423" s="5" t="s">
        <v>4</v>
      </c>
    </row>
    <row r="424" spans="1:3" ht="18" x14ac:dyDescent="0.2">
      <c r="A424" s="6" t="str">
        <f>HYPERLINK("https://www.foodcoach.me/recipe/iced-vanilla-chai-tea-with-protein/","Iced Vanilla Chai Tea (with Protein)")</f>
        <v>Iced Vanilla Chai Tea (with Protein)</v>
      </c>
      <c r="B424" s="5" t="s">
        <v>33</v>
      </c>
      <c r="C424" s="5" t="s">
        <v>4</v>
      </c>
    </row>
    <row r="425" spans="1:3" ht="18" x14ac:dyDescent="0.2">
      <c r="A425" s="6" t="str">
        <f>HYPERLINK("https://www.foodcoach.me/recipe/instant-pot-roast-and-carrots/","Instant Pot Roast and Carrots")</f>
        <v>Instant Pot Roast and Carrots</v>
      </c>
      <c r="B425" s="5" t="s">
        <v>20</v>
      </c>
      <c r="C425" s="5" t="s">
        <v>50</v>
      </c>
    </row>
    <row r="426" spans="1:3" ht="18" x14ac:dyDescent="0.2">
      <c r="A426" s="8" t="s">
        <v>51</v>
      </c>
      <c r="B426" s="5" t="s">
        <v>14</v>
      </c>
      <c r="C426" s="5" t="s">
        <v>50</v>
      </c>
    </row>
    <row r="427" spans="1:3" ht="18" x14ac:dyDescent="0.2">
      <c r="A427" s="6" t="str">
        <f>HYPERLINK("https://www.foodcoach.me/recipe/italian-chicken-puree-bariatric-pureed-diet/","Italian Chicken Puree - Bariatric Pureed Diet")</f>
        <v>Italian Chicken Puree - Bariatric Pureed Diet</v>
      </c>
      <c r="B427" s="5" t="s">
        <v>21</v>
      </c>
      <c r="C427" s="5" t="s">
        <v>4</v>
      </c>
    </row>
    <row r="428" spans="1:3" ht="18" x14ac:dyDescent="0.2">
      <c r="A428" s="6" t="str">
        <f>HYPERLINK("https://www.foodcoach.me/recipe/java-chocolate-protein-shake/","Java Chocolate Protein Shake")</f>
        <v>Java Chocolate Protein Shake</v>
      </c>
      <c r="B428" s="5" t="s">
        <v>17</v>
      </c>
      <c r="C428" s="5" t="s">
        <v>4</v>
      </c>
    </row>
    <row r="429" spans="1:3" ht="18" x14ac:dyDescent="0.2">
      <c r="A429" s="6" t="str">
        <f>HYPERLINK("https://www.foodcoach.me/recipe/lemon-pepper-chicken-salad/","Lemon Pepper Chicken Salad - Bariatric Soft Recipe")</f>
        <v>Lemon Pepper Chicken Salad - Bariatric Soft Recipe</v>
      </c>
      <c r="B429" s="5" t="s">
        <v>21</v>
      </c>
      <c r="C429" s="5" t="s">
        <v>4</v>
      </c>
    </row>
    <row r="430" spans="1:3" ht="18" x14ac:dyDescent="0.2">
      <c r="A430" s="6" t="str">
        <f>HYPERLINK("https://www.foodcoach.me/recipe/lemon-pepper-tilapia/","Lemon Pepper Tilapia")</f>
        <v>Lemon Pepper Tilapia</v>
      </c>
      <c r="B430" s="5" t="s">
        <v>22</v>
      </c>
      <c r="C430" s="5" t="s">
        <v>6</v>
      </c>
    </row>
    <row r="431" spans="1:3" ht="18" x14ac:dyDescent="0.2">
      <c r="A431" s="6" t="str">
        <f>HYPERLINK("https://www.foodcoach.me/recipe/lemon-ricotta-soft-bariatric-recipe/","Lemon Ricotta - Soft Bariatric Recipe")</f>
        <v>Lemon Ricotta - Soft Bariatric Recipe</v>
      </c>
      <c r="B431" s="5" t="s">
        <v>38</v>
      </c>
      <c r="C431" s="5" t="s">
        <v>4</v>
      </c>
    </row>
    <row r="432" spans="1:3" ht="18" x14ac:dyDescent="0.2">
      <c r="A432" s="6" t="str">
        <f>HYPERLINK("https://www.foodcoach.me/recipe/margarita-grilled-chicken/","Margarita Grilled Chicken")</f>
        <v>Margarita Grilled Chicken</v>
      </c>
      <c r="B432" s="5" t="s">
        <v>7</v>
      </c>
      <c r="C432" s="5" t="s">
        <v>13</v>
      </c>
    </row>
    <row r="433" spans="1:3" ht="18" x14ac:dyDescent="0.2">
      <c r="A433" s="6" t="str">
        <f>HYPERLINK("https://www.foodcoach.me/recipe/mexican-chicken-lime-stew/","Mexican Chicken Lime Stew")</f>
        <v>Mexican Chicken Lime Stew</v>
      </c>
      <c r="B433" s="5" t="s">
        <v>7</v>
      </c>
      <c r="C433" s="5" t="s">
        <v>9</v>
      </c>
    </row>
    <row r="434" spans="1:3" ht="18" x14ac:dyDescent="0.2">
      <c r="A434" s="6" t="str">
        <f>HYPERLINK("https://www.foodcoach.me/recipe/mexican-deviled-eggs/","Mexican Deviled Eggs - Bariatric Snack")</f>
        <v>Mexican Deviled Eggs - Bariatric Snack</v>
      </c>
      <c r="B434" s="5" t="s">
        <v>5</v>
      </c>
      <c r="C434" s="5" t="s">
        <v>4</v>
      </c>
    </row>
    <row r="435" spans="1:3" ht="18" x14ac:dyDescent="0.2">
      <c r="A435" s="6" t="str">
        <f>HYPERLINK("https://www.foodcoach.me/recipe/mexican-shrimp-salad-wls-cooking-video/","Mexican Shrimp Salad - WLS Cooking Video")</f>
        <v>Mexican Shrimp Salad - WLS Cooking Video</v>
      </c>
      <c r="B435" s="5" t="s">
        <v>22</v>
      </c>
      <c r="C435" s="5" t="s">
        <v>4</v>
      </c>
    </row>
    <row r="436" spans="1:3" ht="18" x14ac:dyDescent="0.2">
      <c r="A436" s="6" t="str">
        <f>HYPERLINK("https://www.foodcoach.me/recipe/non-alcoholic-watermelon-margarita/","Non-Alcoholic Watermelon Margarita")</f>
        <v>Non-Alcoholic Watermelon Margarita</v>
      </c>
      <c r="B436" s="5" t="s">
        <v>17</v>
      </c>
      <c r="C436" s="5" t="s">
        <v>24</v>
      </c>
    </row>
    <row r="437" spans="1:3" ht="18" x14ac:dyDescent="0.2">
      <c r="A437" s="6" t="str">
        <f>HYPERLINK("https://www.foodcoach.me/recipe/one-pan-chicken-roasted-veggies/","One Pan Chicken &amp; Roasted Veggies")</f>
        <v>One Pan Chicken &amp; Roasted Veggies</v>
      </c>
      <c r="B437" s="5" t="s">
        <v>7</v>
      </c>
      <c r="C437" s="5" t="s">
        <v>6</v>
      </c>
    </row>
    <row r="438" spans="1:3" ht="18" x14ac:dyDescent="0.2">
      <c r="A438" s="6" t="str">
        <f>HYPERLINK("https://www.foodcoach.me/recipe/parmesan-turkey-burger/","Parmesan Turkey Burger - Bariatric Recipes")</f>
        <v>Parmesan Turkey Burger - Bariatric Recipes</v>
      </c>
      <c r="B438" s="5" t="s">
        <v>11</v>
      </c>
      <c r="C438" s="5" t="s">
        <v>6</v>
      </c>
    </row>
    <row r="439" spans="1:3" ht="18" x14ac:dyDescent="0.2">
      <c r="A439" s="6" t="str">
        <f>HYPERLINK("https://www.foodcoach.me/recipe/pizza-chicken-with-turkey-pepperoni/","Pizza Chicken with Turkey Pepperoni")</f>
        <v>Pizza Chicken with Turkey Pepperoni</v>
      </c>
      <c r="B439" s="5" t="s">
        <v>7</v>
      </c>
      <c r="C439" s="5" t="s">
        <v>6</v>
      </c>
    </row>
    <row r="440" spans="1:3" ht="18" x14ac:dyDescent="0.2">
      <c r="A440" s="6" t="str">
        <f>HYPERLINK("https://www.foodcoach.me/recipe/pizza-eggs/","Pizza Eggs")</f>
        <v>Pizza Eggs</v>
      </c>
      <c r="B440" s="5" t="s">
        <v>10</v>
      </c>
      <c r="C440" s="5" t="s">
        <v>9</v>
      </c>
    </row>
    <row r="441" spans="1:3" ht="18" x14ac:dyDescent="0.2">
      <c r="A441" s="6" t="str">
        <f>HYPERLINK("https://www.foodcoach.me/recipe/pork-tomatillo-chili/","Pork and Tomatillo Chili - Bariatric Recipes")</f>
        <v>Pork and Tomatillo Chili - Bariatric Recipes</v>
      </c>
      <c r="B441" s="5" t="s">
        <v>14</v>
      </c>
      <c r="C441" s="5" t="s">
        <v>8</v>
      </c>
    </row>
    <row r="442" spans="1:3" ht="18" x14ac:dyDescent="0.2">
      <c r="A442" s="6" t="str">
        <f>HYPERLINK("https://www.foodcoach.me/recipe/pork-chops-onion-poblano/","Pork Chops with Onion and Poblano")</f>
        <v>Pork Chops with Onion and Poblano</v>
      </c>
      <c r="B442" s="5" t="s">
        <v>14</v>
      </c>
      <c r="C442" s="5" t="s">
        <v>9</v>
      </c>
    </row>
    <row r="443" spans="1:3" ht="18" x14ac:dyDescent="0.2">
      <c r="A443" s="6" t="str">
        <f>HYPERLINK("https://www.foodcoach.me/recipe/protein-vanilla-latte/","Protein Vanilla Latte")</f>
        <v>Protein Vanilla Latte</v>
      </c>
      <c r="B443" s="5" t="s">
        <v>17</v>
      </c>
      <c r="C443" s="5" t="s">
        <v>4</v>
      </c>
    </row>
    <row r="444" spans="1:3" ht="18" x14ac:dyDescent="0.2">
      <c r="A444" s="6" t="str">
        <f>HYPERLINK("https://www.foodcoach.me/recipe/pureed-chicken-thigh-bake-bariatric-pureed-diet/","Pureed Chicken Thigh Bake - Bariatric Pureed Diet")</f>
        <v>Pureed Chicken Thigh Bake - Bariatric Pureed Diet</v>
      </c>
      <c r="B444" s="5" t="s">
        <v>21</v>
      </c>
      <c r="C444" s="5" t="s">
        <v>6</v>
      </c>
    </row>
    <row r="445" spans="1:3" ht="18" x14ac:dyDescent="0.2">
      <c r="A445" s="6" t="str">
        <f>HYPERLINK("https://www.foodcoach.me/recipe/quick-rosemary-pork-medallions/","Quick Rosemary Pork Medallions")</f>
        <v>Quick Rosemary Pork Medallions</v>
      </c>
      <c r="B445" s="5" t="s">
        <v>14</v>
      </c>
      <c r="C445" s="5" t="s">
        <v>9</v>
      </c>
    </row>
    <row r="446" spans="1:3" ht="18" x14ac:dyDescent="0.2">
      <c r="A446" s="6" t="str">
        <f>HYPERLINK("https://www.foodcoach.me/recipe/ranch-taco-chicken-bowl/","Ranch Taco Chicken Bowl - 3 Ingredient Bariatric Recipe")</f>
        <v>Ranch Taco Chicken Bowl - 3 Ingredient Bariatric Recipe</v>
      </c>
      <c r="B446" s="5" t="s">
        <v>7</v>
      </c>
      <c r="C446" s="5" t="s">
        <v>9</v>
      </c>
    </row>
    <row r="447" spans="1:3" ht="18" x14ac:dyDescent="0.2">
      <c r="A447" s="6" t="str">
        <f>HYPERLINK("https://www.foodcoach.me/recipe/refried-bean-bowl/","Refried Bean Bowl")</f>
        <v>Refried Bean Bowl</v>
      </c>
      <c r="B447" s="5" t="s">
        <v>25</v>
      </c>
      <c r="C447" s="5" t="s">
        <v>4</v>
      </c>
    </row>
    <row r="448" spans="1:3" ht="18" x14ac:dyDescent="0.2">
      <c r="A448" s="6" t="str">
        <f>HYPERLINK("https://www.foodcoach.me/recipe/ricotta-protein-pancakes/","Ricotta Protein Pancakes")</f>
        <v>Ricotta Protein Pancakes</v>
      </c>
      <c r="B448" s="5" t="s">
        <v>52</v>
      </c>
      <c r="C448" s="5" t="s">
        <v>9</v>
      </c>
    </row>
    <row r="449" spans="1:3" ht="18" x14ac:dyDescent="0.2">
      <c r="A449" s="6" t="str">
        <f>HYPERLINK("https://www.foodcoach.me/recipe/roasted-summer-squash-ricotta-chicken-breasts/","Roasted Summer Squash &amp; Ricotta Chicken Breasts - WLS Recipe")</f>
        <v>Roasted Summer Squash &amp; Ricotta Chicken Breasts - WLS Recipe</v>
      </c>
      <c r="B449" s="5" t="s">
        <v>7</v>
      </c>
      <c r="C449" s="5" t="s">
        <v>6</v>
      </c>
    </row>
    <row r="450" spans="1:3" ht="18" x14ac:dyDescent="0.2">
      <c r="A450" s="6" t="str">
        <f>HYPERLINK("https://www.foodcoach.me/recipe/rosemary-turkey-tenderloin/","Rosemary Turkey Tenderloin")</f>
        <v>Rosemary Turkey Tenderloin</v>
      </c>
      <c r="B450" s="5" t="s">
        <v>37</v>
      </c>
      <c r="C450" s="5" t="s">
        <v>6</v>
      </c>
    </row>
    <row r="451" spans="1:3" ht="18" x14ac:dyDescent="0.2">
      <c r="A451" s="6" t="str">
        <f>HYPERLINK("https://www.foodcoach.me/recipe/salmon-cakes-for-one/","Salmon Cakes For One (Soft Phase Recipe)")</f>
        <v>Salmon Cakes For One (Soft Phase Recipe)</v>
      </c>
      <c r="B451" s="5" t="s">
        <v>19</v>
      </c>
      <c r="C451" s="5" t="s">
        <v>9</v>
      </c>
    </row>
    <row r="452" spans="1:3" ht="18" x14ac:dyDescent="0.2">
      <c r="A452" s="6" t="str">
        <f>HYPERLINK("https://www.foodcoach.me/recipe/salmon-ricotta-omlette/","Salmon Ricotta Omlette")</f>
        <v>Salmon Ricotta Omlette</v>
      </c>
      <c r="B452" s="5" t="s">
        <v>19</v>
      </c>
      <c r="C452" s="5" t="s">
        <v>9</v>
      </c>
    </row>
    <row r="453" spans="1:3" ht="18" x14ac:dyDescent="0.2">
      <c r="A453" s="6" t="str">
        <f>HYPERLINK("https://www.foodcoach.me/recipe/pizza-eggs/","Salsa &amp; Eggs Turkey Skillet - High Protein Recipe")</f>
        <v>Salsa &amp; Eggs Turkey Skillet - High Protein Recipe</v>
      </c>
      <c r="B453" s="5" t="s">
        <v>5</v>
      </c>
      <c r="C453" s="5" t="s">
        <v>9</v>
      </c>
    </row>
    <row r="454" spans="1:3" ht="18" x14ac:dyDescent="0.2">
      <c r="A454" s="6" t="str">
        <f>HYPERLINK("https://www.foodcoach.me/recipe/salsa-verde-chicken-chili/","Salsa Verde Chicken Chili")</f>
        <v>Salsa Verde Chicken Chili</v>
      </c>
      <c r="B454" s="5" t="s">
        <v>7</v>
      </c>
      <c r="C454" s="5" t="s">
        <v>9</v>
      </c>
    </row>
    <row r="455" spans="1:3" ht="18" x14ac:dyDescent="0.2">
      <c r="A455" s="6" t="str">
        <f>HYPERLINK("https://www.foodcoach.me/?s=Saut%C3%A9ed+Garlic+Mushrooms","Sautéed Garlic Mushrooms")</f>
        <v>Sautéed Garlic Mushrooms</v>
      </c>
      <c r="B455" s="5" t="s">
        <v>23</v>
      </c>
      <c r="C455" s="5" t="s">
        <v>9</v>
      </c>
    </row>
    <row r="456" spans="1:3" ht="18" x14ac:dyDescent="0.2">
      <c r="A456" s="6" t="str">
        <f>HYPERLINK("https://www.foodcoach.me/recipe/sauteed-garlic-snow-peas-the-lowest-starch-pea/","Sautéed Garlic Snow Peas (the lowest starch pea)")</f>
        <v>Sautéed Garlic Snow Peas (the lowest starch pea)</v>
      </c>
      <c r="B456" s="5" t="s">
        <v>12</v>
      </c>
      <c r="C456" s="5" t="s">
        <v>9</v>
      </c>
    </row>
    <row r="457" spans="1:3" ht="18" x14ac:dyDescent="0.2">
      <c r="A457" s="6" t="str">
        <f>HYPERLINK("https://www.foodcoach.me/recipe/sheet-pan-lemon-chicken-with-green-beans/","Sheet Pan Lemon Chicken with Green Beans")</f>
        <v>Sheet Pan Lemon Chicken with Green Beans</v>
      </c>
      <c r="B457" s="5" t="s">
        <v>21</v>
      </c>
      <c r="C457" s="5" t="s">
        <v>6</v>
      </c>
    </row>
    <row r="458" spans="1:3" ht="18" x14ac:dyDescent="0.2">
      <c r="A458" s="6" t="str">
        <f>HYPERLINK("https://www.foodcoach.me/recipe/sheet-pan-pork-and-zucchini/","Sheet Pan Pork and Zucchini")</f>
        <v>Sheet Pan Pork and Zucchini</v>
      </c>
      <c r="B458" s="5" t="s">
        <v>43</v>
      </c>
      <c r="C458" s="5" t="s">
        <v>6</v>
      </c>
    </row>
    <row r="459" spans="1:3" ht="18" x14ac:dyDescent="0.2">
      <c r="A459" s="6" t="str">
        <f>HYPERLINK("https://www.foodcoach.me/recipe/shrimp-ceviche/","Shrimp Ceviche")</f>
        <v>Shrimp Ceviche</v>
      </c>
      <c r="B459" s="5" t="s">
        <v>19</v>
      </c>
      <c r="C459" s="5" t="s">
        <v>4</v>
      </c>
    </row>
    <row r="460" spans="1:3" ht="18" x14ac:dyDescent="0.2">
      <c r="A460" s="6" t="str">
        <f>HYPERLINK("https://www.foodcoach.me/recipe/turkey-bacon-wrapped-jalapeno-poppers/","Shrimp Jalapeno Poppers")</f>
        <v>Shrimp Jalapeno Poppers</v>
      </c>
      <c r="B460" s="5" t="s">
        <v>12</v>
      </c>
      <c r="C460" s="5" t="s">
        <v>6</v>
      </c>
    </row>
    <row r="461" spans="1:3" ht="18" x14ac:dyDescent="0.2">
      <c r="A461" s="6" t="str">
        <f>HYPERLINK("https://www.foodcoach.me/recipe/shrimp-taco-salad-low-carb-wls-recipe/","Shrimp Taco Salad - Low Carb WLS Recipe")</f>
        <v>Shrimp Taco Salad - Low Carb WLS Recipe</v>
      </c>
      <c r="B461" s="5" t="s">
        <v>22</v>
      </c>
      <c r="C461" s="5" t="s">
        <v>9</v>
      </c>
    </row>
    <row r="462" spans="1:3" ht="18" x14ac:dyDescent="0.2">
      <c r="A462" s="6" t="str">
        <f>HYPERLINK("https://www.foodcoach.me/recipe/slow-cooker-beef-broccoli/","Slow Cooker Beef and Broccoli")</f>
        <v>Slow Cooker Beef and Broccoli</v>
      </c>
      <c r="B462" s="5" t="s">
        <v>20</v>
      </c>
      <c r="C462" s="5" t="s">
        <v>8</v>
      </c>
    </row>
    <row r="463" spans="1:3" ht="18" x14ac:dyDescent="0.2">
      <c r="A463" s="6" t="str">
        <f>HYPERLINK("https://www.foodcoach.me/recipe/slow-cooker-4-ingredient-green-chile-chicken/","Slow Cooker: 4 Ingredient Green Chile Chicken")</f>
        <v>Slow Cooker: 4 Ingredient Green Chile Chicken</v>
      </c>
      <c r="B463" s="5" t="s">
        <v>7</v>
      </c>
      <c r="C463" s="5" t="s">
        <v>8</v>
      </c>
    </row>
    <row r="464" spans="1:3" ht="18" x14ac:dyDescent="0.2">
      <c r="A464" s="6" t="str">
        <f>HYPERLINK("https://www.foodcoach.me/recipe/soft-diet-chicken-lasagna/","Soft Chicken Lasagna Bowl")</f>
        <v>Soft Chicken Lasagna Bowl</v>
      </c>
      <c r="B464" s="5" t="s">
        <v>7</v>
      </c>
      <c r="C464" s="5" t="s">
        <v>4</v>
      </c>
    </row>
    <row r="465" spans="1:3" ht="18" x14ac:dyDescent="0.2">
      <c r="A465" s="6" t="str">
        <f>HYPERLINK("https://www.foodcoach.me/recipe/south-border-meatloaf/","South of the Border Meatloaf - WLS Recipes")</f>
        <v>South of the Border Meatloaf - WLS Recipes</v>
      </c>
      <c r="B465" s="5" t="s">
        <v>3</v>
      </c>
      <c r="C465" s="5" t="s">
        <v>6</v>
      </c>
    </row>
    <row r="466" spans="1:3" ht="18" x14ac:dyDescent="0.2">
      <c r="A466" s="6" t="str">
        <f>HYPERLINK("https://www.foodcoach.me/recipe/southwest-egg-casserole/","Southwest Egg Casserole - WLS Recipes")</f>
        <v>Southwest Egg Casserole - WLS Recipes</v>
      </c>
      <c r="B466" s="5" t="s">
        <v>5</v>
      </c>
      <c r="C466" s="5" t="s">
        <v>6</v>
      </c>
    </row>
    <row r="467" spans="1:3" ht="18" x14ac:dyDescent="0.2">
      <c r="A467" s="6" t="str">
        <f>HYPERLINK("https://www.foodcoach.me/recipe/spiced-yogurt-marinated-chicken/","Spiced Yogurt Marinated Chicken - WLS Recipes")</f>
        <v>Spiced Yogurt Marinated Chicken - WLS Recipes</v>
      </c>
      <c r="B467" s="5" t="s">
        <v>7</v>
      </c>
      <c r="C467" s="5" t="s">
        <v>13</v>
      </c>
    </row>
    <row r="468" spans="1:3" ht="18" x14ac:dyDescent="0.2">
      <c r="A468" s="6" t="str">
        <f>HYPERLINK("https://www.foodcoach.me/recipe/spicy-fish-taco-salad/","Spicy Fish Taco Salad")</f>
        <v>Spicy Fish Taco Salad</v>
      </c>
      <c r="B468" s="5" t="s">
        <v>19</v>
      </c>
      <c r="C468" s="5" t="s">
        <v>9</v>
      </c>
    </row>
    <row r="469" spans="1:3" ht="18" x14ac:dyDescent="0.2">
      <c r="A469" s="6" t="str">
        <f>HYPERLINK("https://www.foodcoach.me/recipe/spinach-feta-egg-scramble/","Spinach and Feta Egg Scramble")</f>
        <v>Spinach and Feta Egg Scramble</v>
      </c>
      <c r="B469" s="5" t="s">
        <v>5</v>
      </c>
      <c r="C469" s="5" t="s">
        <v>9</v>
      </c>
    </row>
    <row r="470" spans="1:3" ht="18" x14ac:dyDescent="0.2">
      <c r="A470" s="6" t="str">
        <f>HYPERLINK("https://www.foodcoach.me/recipe/sun-dried-tomato-meatballs/","Sun Dried Tomato Meatballs")</f>
        <v>Sun Dried Tomato Meatballs</v>
      </c>
      <c r="B470" s="5" t="s">
        <v>20</v>
      </c>
      <c r="C470" s="5" t="s">
        <v>6</v>
      </c>
    </row>
    <row r="471" spans="1:3" ht="18" x14ac:dyDescent="0.2">
      <c r="A471" s="6" t="str">
        <f>HYPERLINK("https://www.foodcoach.me/recipe/sun-dried-tomato-baked-chicken/","Sun-Dried Tomato Baked Chicken")</f>
        <v>Sun-Dried Tomato Baked Chicken</v>
      </c>
      <c r="B471" s="5" t="s">
        <v>7</v>
      </c>
      <c r="C471" s="5" t="s">
        <v>6</v>
      </c>
    </row>
    <row r="472" spans="1:3" ht="18" x14ac:dyDescent="0.2">
      <c r="A472" s="6" t="str">
        <f>HYPERLINK("https://www.foodcoach.me/recipe/sweet-baby-carrots/","Sweet Baby Carrots")</f>
        <v>Sweet Baby Carrots</v>
      </c>
      <c r="B472" s="5" t="s">
        <v>23</v>
      </c>
      <c r="C472" s="5" t="s">
        <v>24</v>
      </c>
    </row>
    <row r="473" spans="1:3" ht="18" x14ac:dyDescent="0.2">
      <c r="A473" s="6" t="str">
        <f>HYPERLINK("https://www.foodcoach.me/recipe/sweet-chipotle-turkey-chili/","Sweet Chipotle Turkey Chili")</f>
        <v>Sweet Chipotle Turkey Chili</v>
      </c>
      <c r="B473" s="5" t="s">
        <v>21</v>
      </c>
      <c r="C473" s="5" t="s">
        <v>9</v>
      </c>
    </row>
    <row r="474" spans="1:3" ht="18" x14ac:dyDescent="0.2">
      <c r="A474" s="6" t="str">
        <f>HYPERLINK("https://www.foodcoach.me/recipe/tex-mex-meatloaf/","Tex Mex Meatloaf")</f>
        <v>Tex Mex Meatloaf</v>
      </c>
      <c r="B474" s="5" t="s">
        <v>20</v>
      </c>
      <c r="C474" s="5" t="s">
        <v>6</v>
      </c>
    </row>
    <row r="475" spans="1:3" ht="18" x14ac:dyDescent="0.2">
      <c r="A475" s="6" t="str">
        <f>HYPERLINK("https://www.foodcoach.me/recipe/tex-mex-stuffed-peppers/","Tex-Mex Stuffed Peppers")</f>
        <v>Tex-Mex Stuffed Peppers</v>
      </c>
      <c r="B475" s="5" t="s">
        <v>3</v>
      </c>
      <c r="C475" s="5" t="s">
        <v>39</v>
      </c>
    </row>
    <row r="476" spans="1:3" ht="18" x14ac:dyDescent="0.2">
      <c r="A476" s="6" t="str">
        <f>HYPERLINK("https://www.foodcoach.me/recipe/tropical-shrimp-ceviche-bariatric-lunch-idea/","Tropical Shrimp Ceviche - Bariatric Lunch Idea")</f>
        <v>Tropical Shrimp Ceviche - Bariatric Lunch Idea</v>
      </c>
      <c r="B476" s="5" t="s">
        <v>22</v>
      </c>
      <c r="C476" s="5" t="s">
        <v>4</v>
      </c>
    </row>
    <row r="477" spans="1:3" ht="18" x14ac:dyDescent="0.2">
      <c r="A477" s="6" t="str">
        <f>HYPERLINK("https://www.foodcoach.me/recipe/turkey-bacon-onion-cheddar-stuffed-burgers/","Turkey Bacon, Onion &amp; Cheddar Stuffed Burgers")</f>
        <v>Turkey Bacon, Onion &amp; Cheddar Stuffed Burgers</v>
      </c>
      <c r="B477" s="5" t="s">
        <v>3</v>
      </c>
      <c r="C477" s="5" t="s">
        <v>13</v>
      </c>
    </row>
    <row r="478" spans="1:3" ht="18" x14ac:dyDescent="0.2">
      <c r="A478" s="6" t="str">
        <f>HYPERLINK("https://www.foodcoach.me/recipe/turkey-taco-zucchini-boats/","Turkey Taco Zucchini Boats")</f>
        <v>Turkey Taco Zucchini Boats</v>
      </c>
      <c r="B478" s="5" t="s">
        <v>37</v>
      </c>
      <c r="C478" s="5" t="s">
        <v>6</v>
      </c>
    </row>
    <row r="479" spans="1:3" ht="18" x14ac:dyDescent="0.2">
      <c r="A479" s="6" t="str">
        <f>HYPERLINK("https://www.foodcoach.me/recipe/instant-pot-turkey-spaghetti-with-zucchini-noodles/","Instant Pot Turkey Zucchini Noodles")</f>
        <v>Instant Pot Turkey Zucchini Noodles</v>
      </c>
      <c r="B479" s="5" t="s">
        <v>37</v>
      </c>
      <c r="C479" s="5" t="s">
        <v>53</v>
      </c>
    </row>
    <row r="480" spans="1:3" ht="18" x14ac:dyDescent="0.2">
      <c r="A480" s="6" t="str">
        <f>HYPERLINK("https://www.foodcoach.me/recipe/tuscan-pork-chop-skillet/","Tuscan Pork Chop Skillet")</f>
        <v>Tuscan Pork Chop Skillet</v>
      </c>
      <c r="B480" s="5" t="s">
        <v>14</v>
      </c>
      <c r="C480" s="5" t="s">
        <v>9</v>
      </c>
    </row>
    <row r="481" spans="1:3" ht="18" x14ac:dyDescent="0.2">
      <c r="A481" s="6" t="str">
        <f>HYPERLINK("https://www.foodcoach.me/recipe/vanilla-spice-protein-shake/","Vanilla Spice Protein Shake")</f>
        <v>Vanilla Spice Protein Shake</v>
      </c>
      <c r="B481" s="5" t="s">
        <v>17</v>
      </c>
      <c r="C481" s="5" t="s">
        <v>4</v>
      </c>
    </row>
    <row r="482" spans="1:3" ht="18" x14ac:dyDescent="0.2">
      <c r="A482" s="6" t="str">
        <f>HYPERLINK("https://www.foodcoach.me/recipe/veracruz-stove-top-chicken/","Veracruz Stove Top Chicken")</f>
        <v>Veracruz Stove Top Chicken</v>
      </c>
      <c r="B482" s="5" t="s">
        <v>21</v>
      </c>
      <c r="C482" s="5" t="s">
        <v>9</v>
      </c>
    </row>
    <row r="483" spans="1:3" ht="18" x14ac:dyDescent="0.2">
      <c r="A483" s="6" t="str">
        <f>HYPERLINK("https://www.foodcoach.me/recipe/video-cucumber-tomato-salad/","Video- Cucumber Tomato Salad")</f>
        <v>Video- Cucumber Tomato Salad</v>
      </c>
      <c r="B483" s="5" t="s">
        <v>12</v>
      </c>
      <c r="C483" s="5" t="s">
        <v>4</v>
      </c>
    </row>
    <row r="484" spans="1:3" ht="18" x14ac:dyDescent="0.2">
      <c r="A484" s="6" t="str">
        <f>HYPERLINK("https://www.foodcoach.me/recipe/walnut-chicken-with-basil-video/","Walnut Chicken and Basil Skillet *Video*")</f>
        <v>Walnut Chicken and Basil Skillet *Video*</v>
      </c>
      <c r="B484" s="5" t="s">
        <v>7</v>
      </c>
      <c r="C484" s="5" t="s">
        <v>9</v>
      </c>
    </row>
    <row r="485" spans="1:3" ht="18" x14ac:dyDescent="0.2">
      <c r="A485" s="6" t="str">
        <f>HYPERLINK("https://www.foodcoach.me/recipe/white-enchilada-zucchini-boats/","White Enchilada Zucchini Boats")</f>
        <v>White Enchilada Zucchini Boats</v>
      </c>
      <c r="B485" s="5" t="s">
        <v>7</v>
      </c>
      <c r="C485" s="5" t="s">
        <v>6</v>
      </c>
    </row>
    <row r="486" spans="1:3" ht="18" x14ac:dyDescent="0.2">
      <c r="A486" s="6" t="str">
        <f>HYPERLINK("https://www.foodcoach.me/recipe/zucchini-turkey-bacon-pasta-toss/","Zucchini &amp; Turkey Bacon ""Pasta"" Toss")</f>
        <v>Zucchini &amp; Turkey Bacon "Pasta" Toss</v>
      </c>
      <c r="B486" s="5" t="s">
        <v>11</v>
      </c>
      <c r="C486" s="5" t="s">
        <v>18</v>
      </c>
    </row>
    <row r="487" spans="1:3" ht="18" x14ac:dyDescent="0.2">
      <c r="A487" s="6" t="str">
        <f>HYPERLINK("https://www.foodcoach.me/recipe/wls-cooking-video-zucchini-fritters/","Zucchini Fritters - WLS Cooking Video")</f>
        <v>Zucchini Fritters - WLS Cooking Video</v>
      </c>
      <c r="B487" s="5" t="s">
        <v>12</v>
      </c>
      <c r="C487" s="5" t="s">
        <v>9</v>
      </c>
    </row>
    <row r="488" spans="1:3" ht="18" x14ac:dyDescent="0.2">
      <c r="A488" s="6" t="str">
        <f>HYPERLINK("https://www.foodcoach.me/recipe/zucchini-lasagna/","Zucchini Lasagna - Bariatric Recipes")</f>
        <v>Zucchini Lasagna - Bariatric Recipes</v>
      </c>
      <c r="B488" s="5" t="s">
        <v>11</v>
      </c>
      <c r="C488" s="5" t="s">
        <v>6</v>
      </c>
    </row>
    <row r="489" spans="1:3" ht="18" x14ac:dyDescent="0.2">
      <c r="A489" s="6" t="str">
        <f>HYPERLINK("https://www.foodcoach.me/recipe/zucchini-pesto-pasta/","Zucchini Pesto Pasta")</f>
        <v>Zucchini Pesto Pasta</v>
      </c>
      <c r="B489" s="5" t="s">
        <v>12</v>
      </c>
      <c r="C489" s="5" t="s">
        <v>18</v>
      </c>
    </row>
    <row r="490" spans="1:3" ht="18" x14ac:dyDescent="0.2">
      <c r="A490" s="6" t="str">
        <f>HYPERLINK("https://www.foodcoach.me/?s=Zucchini+Pizza+Boats","Zucchini Pizza Boats")</f>
        <v>Zucchini Pizza Boats</v>
      </c>
      <c r="B490" s="5" t="s">
        <v>12</v>
      </c>
      <c r="C490" s="5" t="s">
        <v>6</v>
      </c>
    </row>
    <row r="491" spans="1:3" ht="18" x14ac:dyDescent="0.2">
      <c r="A491" s="6" t="str">
        <f>HYPERLINK("https://www.foodcoach.me/recipe/zucchini-pizza-rolls-bariatric-friendly-appetizer/","Zucchini Pizza Rolls - Bariatric Friendly Appetizer")</f>
        <v>Zucchini Pizza Rolls - Bariatric Friendly Appetizer</v>
      </c>
      <c r="B491" s="5" t="s">
        <v>23</v>
      </c>
      <c r="C491" s="5" t="s">
        <v>6</v>
      </c>
    </row>
    <row r="492" spans="1:3" ht="18" x14ac:dyDescent="0.2">
      <c r="A492" s="6" t="str">
        <f>HYPERLINK("https://www.foodcoach.me/recipe/zucchini-pecan-herb-pesto/","Zucchini with Pecan Herb Pesto")</f>
        <v>Zucchini with Pecan Herb Pesto</v>
      </c>
      <c r="B492" s="5" t="s">
        <v>12</v>
      </c>
      <c r="C492" s="5" t="s">
        <v>9</v>
      </c>
    </row>
    <row r="493" spans="1:3" ht="18" x14ac:dyDescent="0.2">
      <c r="A493" s="9" t="s">
        <v>54</v>
      </c>
      <c r="B493" s="5" t="s">
        <v>3</v>
      </c>
      <c r="C493" s="5" t="s">
        <v>9</v>
      </c>
    </row>
    <row r="494" spans="1:3" ht="18" x14ac:dyDescent="0.2">
      <c r="A494" s="9" t="s">
        <v>55</v>
      </c>
      <c r="B494" s="5" t="s">
        <v>14</v>
      </c>
      <c r="C494" s="5" t="s">
        <v>53</v>
      </c>
    </row>
    <row r="495" spans="1:3" ht="18" x14ac:dyDescent="0.2">
      <c r="A495" s="9" t="s">
        <v>56</v>
      </c>
      <c r="B495" s="10" t="s">
        <v>7</v>
      </c>
      <c r="C495" s="10" t="s">
        <v>6</v>
      </c>
    </row>
    <row r="496" spans="1:3" ht="18" x14ac:dyDescent="0.2">
      <c r="A496" s="9" t="s">
        <v>57</v>
      </c>
      <c r="B496" s="4" t="s">
        <v>7</v>
      </c>
      <c r="C496" s="4" t="s">
        <v>53</v>
      </c>
    </row>
    <row r="497" spans="1:3" ht="18" x14ac:dyDescent="0.2">
      <c r="A497" s="9" t="s">
        <v>58</v>
      </c>
      <c r="B497" s="4" t="s">
        <v>11</v>
      </c>
      <c r="C497" s="4" t="s">
        <v>53</v>
      </c>
    </row>
    <row r="498" spans="1:3" ht="18" x14ac:dyDescent="0.2">
      <c r="A498" s="9" t="s">
        <v>59</v>
      </c>
      <c r="B498" s="10" t="s">
        <v>11</v>
      </c>
      <c r="C498" s="10" t="s">
        <v>53</v>
      </c>
    </row>
    <row r="499" spans="1:3" ht="18" x14ac:dyDescent="0.2">
      <c r="A499" s="3"/>
    </row>
    <row r="500" spans="1:3" ht="18" x14ac:dyDescent="0.2">
      <c r="A500" s="3"/>
    </row>
    <row r="501" spans="1:3" ht="18" x14ac:dyDescent="0.2">
      <c r="A501" s="3"/>
    </row>
    <row r="502" spans="1:3" ht="18" x14ac:dyDescent="0.2">
      <c r="A502" s="3"/>
    </row>
    <row r="503" spans="1:3" ht="18" x14ac:dyDescent="0.2">
      <c r="A503" s="3"/>
    </row>
    <row r="504" spans="1:3" ht="18" x14ac:dyDescent="0.2">
      <c r="A504" s="3"/>
    </row>
    <row r="505" spans="1:3" ht="18" x14ac:dyDescent="0.2">
      <c r="A505" s="3"/>
    </row>
    <row r="506" spans="1:3" ht="18" x14ac:dyDescent="0.2">
      <c r="A506" s="3"/>
    </row>
    <row r="507" spans="1:3" ht="18" x14ac:dyDescent="0.2">
      <c r="A507" s="3"/>
    </row>
    <row r="508" spans="1:3" ht="18" x14ac:dyDescent="0.2">
      <c r="A508" s="3"/>
    </row>
    <row r="509" spans="1:3" ht="18" x14ac:dyDescent="0.2">
      <c r="A509" s="3"/>
    </row>
    <row r="510" spans="1:3" ht="18" x14ac:dyDescent="0.2">
      <c r="A510" s="3"/>
    </row>
    <row r="511" spans="1:3" ht="18" x14ac:dyDescent="0.2">
      <c r="A511" s="3"/>
    </row>
    <row r="512" spans="1:3" ht="18" x14ac:dyDescent="0.2">
      <c r="A512" s="3"/>
    </row>
    <row r="513" spans="1:1" ht="18" x14ac:dyDescent="0.2">
      <c r="A513" s="3"/>
    </row>
    <row r="514" spans="1:1" ht="18" x14ac:dyDescent="0.2">
      <c r="A514" s="3"/>
    </row>
    <row r="515" spans="1:1" ht="18" x14ac:dyDescent="0.2">
      <c r="A515" s="3"/>
    </row>
    <row r="516" spans="1:1" ht="18" x14ac:dyDescent="0.2">
      <c r="A516" s="3"/>
    </row>
    <row r="517" spans="1:1" ht="18" x14ac:dyDescent="0.2">
      <c r="A517" s="3"/>
    </row>
    <row r="518" spans="1:1" ht="18" x14ac:dyDescent="0.2">
      <c r="A518" s="3"/>
    </row>
    <row r="519" spans="1:1" ht="18" x14ac:dyDescent="0.2">
      <c r="A519" s="3"/>
    </row>
    <row r="520" spans="1:1" ht="18" x14ac:dyDescent="0.2">
      <c r="A520" s="3"/>
    </row>
    <row r="521" spans="1:1" ht="18" x14ac:dyDescent="0.2">
      <c r="A521" s="3"/>
    </row>
    <row r="522" spans="1:1" ht="18" x14ac:dyDescent="0.2">
      <c r="A522" s="3"/>
    </row>
    <row r="523" spans="1:1" ht="18" x14ac:dyDescent="0.2">
      <c r="A523" s="3"/>
    </row>
    <row r="524" spans="1:1" ht="18" x14ac:dyDescent="0.2">
      <c r="A524" s="3"/>
    </row>
    <row r="525" spans="1:1" ht="18" x14ac:dyDescent="0.2">
      <c r="A525" s="3"/>
    </row>
    <row r="526" spans="1:1" ht="18" x14ac:dyDescent="0.2">
      <c r="A526" s="3"/>
    </row>
    <row r="527" spans="1:1" ht="18" x14ac:dyDescent="0.2">
      <c r="A527" s="3"/>
    </row>
    <row r="528" spans="1:1" ht="18" x14ac:dyDescent="0.2">
      <c r="A528" s="3"/>
    </row>
    <row r="529" spans="1:1" ht="18" x14ac:dyDescent="0.2">
      <c r="A529" s="3"/>
    </row>
    <row r="530" spans="1:1" ht="18" x14ac:dyDescent="0.2">
      <c r="A530" s="3"/>
    </row>
    <row r="531" spans="1:1" ht="18" x14ac:dyDescent="0.2">
      <c r="A531" s="3"/>
    </row>
    <row r="532" spans="1:1" ht="18" x14ac:dyDescent="0.2">
      <c r="A532" s="3"/>
    </row>
    <row r="533" spans="1:1" ht="18" x14ac:dyDescent="0.2">
      <c r="A533" s="3"/>
    </row>
    <row r="534" spans="1:1" ht="18" x14ac:dyDescent="0.2">
      <c r="A534" s="3"/>
    </row>
    <row r="535" spans="1:1" ht="18" x14ac:dyDescent="0.2">
      <c r="A535" s="3"/>
    </row>
    <row r="536" spans="1:1" ht="18" x14ac:dyDescent="0.2">
      <c r="A536" s="3"/>
    </row>
    <row r="537" spans="1:1" ht="18" x14ac:dyDescent="0.2">
      <c r="A537" s="3"/>
    </row>
    <row r="538" spans="1:1" ht="18" x14ac:dyDescent="0.2">
      <c r="A538" s="3"/>
    </row>
    <row r="539" spans="1:1" ht="18" x14ac:dyDescent="0.2">
      <c r="A539" s="3"/>
    </row>
    <row r="540" spans="1:1" ht="18" x14ac:dyDescent="0.2">
      <c r="A540" s="3"/>
    </row>
    <row r="541" spans="1:1" ht="18" x14ac:dyDescent="0.2">
      <c r="A541" s="3"/>
    </row>
    <row r="542" spans="1:1" ht="18" x14ac:dyDescent="0.2">
      <c r="A542" s="3"/>
    </row>
    <row r="543" spans="1:1" ht="18" x14ac:dyDescent="0.2">
      <c r="A543" s="3"/>
    </row>
    <row r="544" spans="1:1" ht="18" x14ac:dyDescent="0.2">
      <c r="A544" s="3"/>
    </row>
    <row r="545" spans="1:1" ht="18" x14ac:dyDescent="0.2">
      <c r="A545" s="3"/>
    </row>
    <row r="546" spans="1:1" ht="18" x14ac:dyDescent="0.2">
      <c r="A546" s="3"/>
    </row>
    <row r="547" spans="1:1" ht="18" x14ac:dyDescent="0.2">
      <c r="A547" s="3"/>
    </row>
    <row r="548" spans="1:1" ht="18" x14ac:dyDescent="0.2">
      <c r="A548" s="3"/>
    </row>
    <row r="549" spans="1:1" ht="18" x14ac:dyDescent="0.2">
      <c r="A549" s="3"/>
    </row>
    <row r="550" spans="1:1" ht="18" x14ac:dyDescent="0.2">
      <c r="A550" s="3"/>
    </row>
    <row r="551" spans="1:1" ht="18" x14ac:dyDescent="0.2">
      <c r="A551" s="3"/>
    </row>
    <row r="552" spans="1:1" ht="18" x14ac:dyDescent="0.2">
      <c r="A552" s="3"/>
    </row>
    <row r="553" spans="1:1" ht="18" x14ac:dyDescent="0.2">
      <c r="A553" s="3"/>
    </row>
    <row r="554" spans="1:1" ht="18" x14ac:dyDescent="0.2">
      <c r="A554" s="3"/>
    </row>
    <row r="555" spans="1:1" ht="18" x14ac:dyDescent="0.2">
      <c r="A555" s="3"/>
    </row>
    <row r="556" spans="1:1" ht="18" x14ac:dyDescent="0.2">
      <c r="A556" s="3"/>
    </row>
    <row r="557" spans="1:1" ht="18" x14ac:dyDescent="0.2">
      <c r="A557" s="3"/>
    </row>
    <row r="558" spans="1:1" ht="18" x14ac:dyDescent="0.2">
      <c r="A558" s="3"/>
    </row>
    <row r="559" spans="1:1" ht="18" x14ac:dyDescent="0.2">
      <c r="A559" s="3"/>
    </row>
    <row r="560" spans="1:1" ht="18" x14ac:dyDescent="0.2">
      <c r="A560" s="3"/>
    </row>
    <row r="561" spans="1:1" ht="18" x14ac:dyDescent="0.2">
      <c r="A561" s="3"/>
    </row>
    <row r="562" spans="1:1" ht="18" x14ac:dyDescent="0.2">
      <c r="A562" s="3"/>
    </row>
    <row r="563" spans="1:1" ht="18" x14ac:dyDescent="0.2">
      <c r="A563" s="3"/>
    </row>
    <row r="564" spans="1:1" ht="18" x14ac:dyDescent="0.2">
      <c r="A564" s="3"/>
    </row>
    <row r="565" spans="1:1" ht="18" x14ac:dyDescent="0.2">
      <c r="A565" s="3"/>
    </row>
    <row r="566" spans="1:1" ht="18" x14ac:dyDescent="0.2">
      <c r="A566" s="3"/>
    </row>
    <row r="567" spans="1:1" ht="18" x14ac:dyDescent="0.2">
      <c r="A567" s="3"/>
    </row>
    <row r="568" spans="1:1" ht="18" x14ac:dyDescent="0.2">
      <c r="A568" s="3"/>
    </row>
    <row r="569" spans="1:1" ht="18" x14ac:dyDescent="0.2">
      <c r="A569" s="3"/>
    </row>
    <row r="570" spans="1:1" ht="18" x14ac:dyDescent="0.2">
      <c r="A570" s="3"/>
    </row>
    <row r="571" spans="1:1" ht="18" x14ac:dyDescent="0.2">
      <c r="A571" s="3"/>
    </row>
    <row r="572" spans="1:1" ht="18" x14ac:dyDescent="0.2">
      <c r="A572" s="3"/>
    </row>
    <row r="573" spans="1:1" ht="18" x14ac:dyDescent="0.2">
      <c r="A573" s="3"/>
    </row>
    <row r="574" spans="1:1" ht="18" x14ac:dyDescent="0.2">
      <c r="A574" s="3"/>
    </row>
    <row r="575" spans="1:1" ht="18" x14ac:dyDescent="0.2">
      <c r="A575" s="3"/>
    </row>
    <row r="576" spans="1:1" ht="18" x14ac:dyDescent="0.2">
      <c r="A576" s="3"/>
    </row>
    <row r="577" spans="1:1" ht="18" x14ac:dyDescent="0.2">
      <c r="A577" s="3"/>
    </row>
    <row r="578" spans="1:1" ht="18" x14ac:dyDescent="0.2">
      <c r="A578" s="3"/>
    </row>
    <row r="579" spans="1:1" ht="18" x14ac:dyDescent="0.2">
      <c r="A579" s="3"/>
    </row>
    <row r="580" spans="1:1" ht="18" x14ac:dyDescent="0.2">
      <c r="A580" s="3"/>
    </row>
    <row r="581" spans="1:1" ht="18" x14ac:dyDescent="0.2">
      <c r="A581" s="3"/>
    </row>
    <row r="582" spans="1:1" ht="18" x14ac:dyDescent="0.2">
      <c r="A582" s="3"/>
    </row>
    <row r="583" spans="1:1" ht="18" x14ac:dyDescent="0.2">
      <c r="A583" s="3"/>
    </row>
    <row r="584" spans="1:1" ht="18" x14ac:dyDescent="0.2">
      <c r="A584" s="3"/>
    </row>
    <row r="585" spans="1:1" ht="18" x14ac:dyDescent="0.2">
      <c r="A585" s="3"/>
    </row>
    <row r="586" spans="1:1" ht="18" x14ac:dyDescent="0.2">
      <c r="A586" s="3"/>
    </row>
    <row r="587" spans="1:1" ht="18" x14ac:dyDescent="0.2">
      <c r="A587" s="3"/>
    </row>
    <row r="588" spans="1:1" ht="18" x14ac:dyDescent="0.2">
      <c r="A588" s="3"/>
    </row>
    <row r="589" spans="1:1" ht="18" x14ac:dyDescent="0.2">
      <c r="A589" s="3"/>
    </row>
    <row r="590" spans="1:1" ht="18" x14ac:dyDescent="0.2">
      <c r="A590" s="3"/>
    </row>
    <row r="591" spans="1:1" ht="18" x14ac:dyDescent="0.2">
      <c r="A591" s="3"/>
    </row>
    <row r="592" spans="1:1" ht="18" x14ac:dyDescent="0.2">
      <c r="A592" s="3"/>
    </row>
    <row r="593" spans="1:1" ht="18" x14ac:dyDescent="0.2">
      <c r="A593" s="3"/>
    </row>
    <row r="594" spans="1:1" ht="18" x14ac:dyDescent="0.2">
      <c r="A594" s="3"/>
    </row>
    <row r="595" spans="1:1" ht="18" x14ac:dyDescent="0.2">
      <c r="A595" s="3"/>
    </row>
    <row r="596" spans="1:1" ht="18" x14ac:dyDescent="0.2">
      <c r="A596" s="3"/>
    </row>
    <row r="597" spans="1:1" ht="18" x14ac:dyDescent="0.2">
      <c r="A597" s="3"/>
    </row>
    <row r="598" spans="1:1" ht="18" x14ac:dyDescent="0.2">
      <c r="A598" s="3"/>
    </row>
    <row r="599" spans="1:1" ht="18" x14ac:dyDescent="0.2">
      <c r="A599" s="3"/>
    </row>
    <row r="600" spans="1:1" ht="18" x14ac:dyDescent="0.2">
      <c r="A600" s="3"/>
    </row>
    <row r="601" spans="1:1" ht="18" x14ac:dyDescent="0.2">
      <c r="A601" s="3"/>
    </row>
    <row r="602" spans="1:1" ht="18" x14ac:dyDescent="0.2">
      <c r="A602" s="3"/>
    </row>
    <row r="603" spans="1:1" ht="18" x14ac:dyDescent="0.2">
      <c r="A603" s="3"/>
    </row>
    <row r="604" spans="1:1" ht="18" x14ac:dyDescent="0.2">
      <c r="A604" s="3"/>
    </row>
    <row r="605" spans="1:1" ht="18" x14ac:dyDescent="0.2">
      <c r="A605" s="3"/>
    </row>
    <row r="606" spans="1:1" ht="18" x14ac:dyDescent="0.2">
      <c r="A606" s="3"/>
    </row>
    <row r="607" spans="1:1" ht="18" x14ac:dyDescent="0.2">
      <c r="A607" s="3"/>
    </row>
    <row r="608" spans="1:1" ht="18" x14ac:dyDescent="0.2">
      <c r="A608" s="3"/>
    </row>
    <row r="609" spans="1:1" ht="18" x14ac:dyDescent="0.2">
      <c r="A609" s="3"/>
    </row>
    <row r="610" spans="1:1" ht="18" x14ac:dyDescent="0.2">
      <c r="A610" s="3"/>
    </row>
    <row r="611" spans="1:1" ht="18" x14ac:dyDescent="0.2">
      <c r="A611" s="3"/>
    </row>
    <row r="612" spans="1:1" ht="18" x14ac:dyDescent="0.2">
      <c r="A612" s="3"/>
    </row>
    <row r="613" spans="1:1" ht="18" x14ac:dyDescent="0.2">
      <c r="A613" s="3"/>
    </row>
    <row r="614" spans="1:1" ht="18" x14ac:dyDescent="0.2">
      <c r="A614" s="3"/>
    </row>
    <row r="615" spans="1:1" ht="18" x14ac:dyDescent="0.2">
      <c r="A615" s="3"/>
    </row>
    <row r="616" spans="1:1" ht="18" x14ac:dyDescent="0.2">
      <c r="A616" s="3"/>
    </row>
    <row r="617" spans="1:1" ht="18" x14ac:dyDescent="0.2">
      <c r="A617" s="3"/>
    </row>
    <row r="618" spans="1:1" ht="18" x14ac:dyDescent="0.2">
      <c r="A618" s="3"/>
    </row>
    <row r="619" spans="1:1" ht="18" x14ac:dyDescent="0.2">
      <c r="A619" s="3"/>
    </row>
    <row r="620" spans="1:1" ht="18" x14ac:dyDescent="0.2">
      <c r="A620" s="3"/>
    </row>
    <row r="621" spans="1:1" ht="18" x14ac:dyDescent="0.2">
      <c r="A621" s="3"/>
    </row>
    <row r="622" spans="1:1" ht="18" x14ac:dyDescent="0.2">
      <c r="A622" s="3"/>
    </row>
    <row r="623" spans="1:1" ht="18" x14ac:dyDescent="0.2">
      <c r="A623" s="3"/>
    </row>
    <row r="624" spans="1:1" ht="18" x14ac:dyDescent="0.2">
      <c r="A624" s="3"/>
    </row>
    <row r="625" spans="1:1" ht="18" x14ac:dyDescent="0.2">
      <c r="A625" s="3"/>
    </row>
    <row r="626" spans="1:1" ht="18" x14ac:dyDescent="0.2">
      <c r="A626" s="3"/>
    </row>
    <row r="627" spans="1:1" ht="18" x14ac:dyDescent="0.2">
      <c r="A627" s="3"/>
    </row>
    <row r="628" spans="1:1" ht="18" x14ac:dyDescent="0.2">
      <c r="A628" s="3"/>
    </row>
    <row r="629" spans="1:1" ht="18" x14ac:dyDescent="0.2">
      <c r="A629" s="3"/>
    </row>
    <row r="630" spans="1:1" ht="18" x14ac:dyDescent="0.2">
      <c r="A630" s="3"/>
    </row>
    <row r="631" spans="1:1" ht="18" x14ac:dyDescent="0.2">
      <c r="A631" s="3"/>
    </row>
    <row r="632" spans="1:1" ht="18" x14ac:dyDescent="0.2">
      <c r="A632" s="3"/>
    </row>
    <row r="633" spans="1:1" ht="18" x14ac:dyDescent="0.2">
      <c r="A633" s="3"/>
    </row>
    <row r="634" spans="1:1" ht="18" x14ac:dyDescent="0.2">
      <c r="A634" s="3"/>
    </row>
    <row r="635" spans="1:1" ht="18" x14ac:dyDescent="0.2">
      <c r="A635" s="3"/>
    </row>
    <row r="636" spans="1:1" ht="18" x14ac:dyDescent="0.2">
      <c r="A636" s="3"/>
    </row>
    <row r="637" spans="1:1" ht="18" x14ac:dyDescent="0.2">
      <c r="A637" s="3"/>
    </row>
    <row r="638" spans="1:1" ht="18" x14ac:dyDescent="0.2">
      <c r="A638" s="3"/>
    </row>
    <row r="639" spans="1:1" ht="18" x14ac:dyDescent="0.2">
      <c r="A639" s="3"/>
    </row>
    <row r="640" spans="1:1" ht="18" x14ac:dyDescent="0.2">
      <c r="A640" s="3"/>
    </row>
    <row r="641" spans="1:1" ht="18" x14ac:dyDescent="0.2">
      <c r="A641" s="3"/>
    </row>
    <row r="642" spans="1:1" ht="18" x14ac:dyDescent="0.2">
      <c r="A642" s="3"/>
    </row>
    <row r="643" spans="1:1" ht="18" x14ac:dyDescent="0.2">
      <c r="A643" s="3"/>
    </row>
    <row r="644" spans="1:1" ht="18" x14ac:dyDescent="0.2">
      <c r="A644" s="3"/>
    </row>
    <row r="645" spans="1:1" ht="18" x14ac:dyDescent="0.2">
      <c r="A645" s="3"/>
    </row>
    <row r="646" spans="1:1" ht="18" x14ac:dyDescent="0.2">
      <c r="A646" s="3"/>
    </row>
    <row r="647" spans="1:1" ht="18" x14ac:dyDescent="0.2">
      <c r="A647" s="3"/>
    </row>
    <row r="648" spans="1:1" ht="18" x14ac:dyDescent="0.2">
      <c r="A648" s="3"/>
    </row>
    <row r="649" spans="1:1" ht="18" x14ac:dyDescent="0.2">
      <c r="A649" s="3"/>
    </row>
    <row r="650" spans="1:1" ht="18" x14ac:dyDescent="0.2">
      <c r="A650" s="3"/>
    </row>
    <row r="651" spans="1:1" ht="18" x14ac:dyDescent="0.2">
      <c r="A651" s="3"/>
    </row>
    <row r="652" spans="1:1" ht="18" x14ac:dyDescent="0.2">
      <c r="A652" s="3"/>
    </row>
    <row r="653" spans="1:1" ht="18" x14ac:dyDescent="0.2">
      <c r="A653" s="3"/>
    </row>
    <row r="654" spans="1:1" ht="18" x14ac:dyDescent="0.2">
      <c r="A654" s="3"/>
    </row>
    <row r="655" spans="1:1" ht="18" x14ac:dyDescent="0.2">
      <c r="A655" s="3"/>
    </row>
    <row r="656" spans="1:1" ht="18" x14ac:dyDescent="0.2">
      <c r="A656" s="3"/>
    </row>
    <row r="657" spans="1:1" ht="18" x14ac:dyDescent="0.2">
      <c r="A657" s="3"/>
    </row>
    <row r="658" spans="1:1" ht="18" x14ac:dyDescent="0.2">
      <c r="A658" s="3"/>
    </row>
    <row r="659" spans="1:1" ht="18" x14ac:dyDescent="0.2">
      <c r="A659" s="3"/>
    </row>
    <row r="660" spans="1:1" ht="18" x14ac:dyDescent="0.2">
      <c r="A660" s="3"/>
    </row>
    <row r="661" spans="1:1" ht="18" x14ac:dyDescent="0.2">
      <c r="A661" s="3"/>
    </row>
    <row r="662" spans="1:1" ht="18" x14ac:dyDescent="0.2">
      <c r="A662" s="3"/>
    </row>
    <row r="663" spans="1:1" ht="18" x14ac:dyDescent="0.2">
      <c r="A663" s="3"/>
    </row>
    <row r="664" spans="1:1" ht="18" x14ac:dyDescent="0.2">
      <c r="A664" s="3"/>
    </row>
    <row r="665" spans="1:1" ht="18" x14ac:dyDescent="0.2">
      <c r="A665" s="3"/>
    </row>
    <row r="666" spans="1:1" ht="18" x14ac:dyDescent="0.2">
      <c r="A666" s="3"/>
    </row>
    <row r="667" spans="1:1" ht="18" x14ac:dyDescent="0.2">
      <c r="A667" s="3"/>
    </row>
    <row r="668" spans="1:1" ht="18" x14ac:dyDescent="0.2">
      <c r="A668" s="3"/>
    </row>
    <row r="669" spans="1:1" ht="18" x14ac:dyDescent="0.2">
      <c r="A669" s="3"/>
    </row>
    <row r="670" spans="1:1" ht="18" x14ac:dyDescent="0.2">
      <c r="A670" s="3"/>
    </row>
    <row r="671" spans="1:1" ht="18" x14ac:dyDescent="0.2">
      <c r="A671" s="3"/>
    </row>
    <row r="672" spans="1:1" ht="18" x14ac:dyDescent="0.2">
      <c r="A672" s="3"/>
    </row>
    <row r="673" spans="1:1" ht="18" x14ac:dyDescent="0.2">
      <c r="A673" s="3"/>
    </row>
    <row r="674" spans="1:1" ht="18" x14ac:dyDescent="0.2">
      <c r="A674" s="3"/>
    </row>
    <row r="675" spans="1:1" ht="18" x14ac:dyDescent="0.2">
      <c r="A675" s="3"/>
    </row>
    <row r="676" spans="1:1" ht="18" x14ac:dyDescent="0.2">
      <c r="A676" s="3"/>
    </row>
    <row r="677" spans="1:1" ht="18" x14ac:dyDescent="0.2">
      <c r="A677" s="3"/>
    </row>
    <row r="678" spans="1:1" ht="18" x14ac:dyDescent="0.2">
      <c r="A678" s="3"/>
    </row>
    <row r="679" spans="1:1" ht="18" x14ac:dyDescent="0.2">
      <c r="A679" s="3"/>
    </row>
    <row r="680" spans="1:1" ht="18" x14ac:dyDescent="0.2">
      <c r="A680" s="3"/>
    </row>
    <row r="681" spans="1:1" ht="18" x14ac:dyDescent="0.2">
      <c r="A681" s="3"/>
    </row>
    <row r="682" spans="1:1" ht="18" x14ac:dyDescent="0.2">
      <c r="A682" s="3"/>
    </row>
    <row r="683" spans="1:1" ht="18" x14ac:dyDescent="0.2">
      <c r="A683" s="3"/>
    </row>
    <row r="684" spans="1:1" ht="18" x14ac:dyDescent="0.2">
      <c r="A684" s="3"/>
    </row>
    <row r="685" spans="1:1" ht="18" x14ac:dyDescent="0.2">
      <c r="A685" s="3"/>
    </row>
    <row r="686" spans="1:1" ht="18" x14ac:dyDescent="0.2">
      <c r="A686" s="3"/>
    </row>
    <row r="687" spans="1:1" ht="18" x14ac:dyDescent="0.2">
      <c r="A687" s="3"/>
    </row>
    <row r="688" spans="1:1" ht="18" x14ac:dyDescent="0.2">
      <c r="A688" s="3"/>
    </row>
    <row r="689" spans="1:1" ht="18" x14ac:dyDescent="0.2">
      <c r="A689" s="3"/>
    </row>
    <row r="690" spans="1:1" ht="18" x14ac:dyDescent="0.2">
      <c r="A690" s="3"/>
    </row>
    <row r="691" spans="1:1" ht="18" x14ac:dyDescent="0.2">
      <c r="A691" s="3"/>
    </row>
    <row r="692" spans="1:1" ht="18" x14ac:dyDescent="0.2">
      <c r="A692" s="3"/>
    </row>
    <row r="693" spans="1:1" ht="18" x14ac:dyDescent="0.2">
      <c r="A693" s="3"/>
    </row>
    <row r="694" spans="1:1" ht="18" x14ac:dyDescent="0.2">
      <c r="A694" s="3"/>
    </row>
    <row r="695" spans="1:1" ht="18" x14ac:dyDescent="0.2">
      <c r="A695" s="3"/>
    </row>
    <row r="696" spans="1:1" ht="18" x14ac:dyDescent="0.2">
      <c r="A696" s="3"/>
    </row>
    <row r="697" spans="1:1" ht="18" x14ac:dyDescent="0.2">
      <c r="A697" s="3"/>
    </row>
    <row r="698" spans="1:1" ht="18" x14ac:dyDescent="0.2">
      <c r="A698" s="3"/>
    </row>
    <row r="699" spans="1:1" ht="18" x14ac:dyDescent="0.2">
      <c r="A699" s="3"/>
    </row>
    <row r="700" spans="1:1" ht="18" x14ac:dyDescent="0.2">
      <c r="A700" s="3"/>
    </row>
    <row r="701" spans="1:1" ht="18" x14ac:dyDescent="0.2">
      <c r="A701" s="3"/>
    </row>
    <row r="702" spans="1:1" ht="18" x14ac:dyDescent="0.2">
      <c r="A702" s="3"/>
    </row>
    <row r="703" spans="1:1" ht="18" x14ac:dyDescent="0.2">
      <c r="A703" s="3"/>
    </row>
    <row r="704" spans="1:1" ht="18" x14ac:dyDescent="0.2">
      <c r="A704" s="3"/>
    </row>
    <row r="705" spans="1:1" ht="18" x14ac:dyDescent="0.2">
      <c r="A705" s="3"/>
    </row>
    <row r="706" spans="1:1" ht="18" x14ac:dyDescent="0.2">
      <c r="A706" s="3"/>
    </row>
    <row r="707" spans="1:1" ht="18" x14ac:dyDescent="0.2">
      <c r="A707" s="3"/>
    </row>
    <row r="708" spans="1:1" ht="18" x14ac:dyDescent="0.2">
      <c r="A708" s="3"/>
    </row>
    <row r="709" spans="1:1" ht="18" x14ac:dyDescent="0.2">
      <c r="A709" s="3"/>
    </row>
    <row r="710" spans="1:1" ht="18" x14ac:dyDescent="0.2">
      <c r="A710" s="3"/>
    </row>
    <row r="711" spans="1:1" ht="18" x14ac:dyDescent="0.2">
      <c r="A711" s="3"/>
    </row>
    <row r="712" spans="1:1" ht="18" x14ac:dyDescent="0.2">
      <c r="A712" s="3"/>
    </row>
    <row r="713" spans="1:1" ht="18" x14ac:dyDescent="0.2">
      <c r="A713" s="3"/>
    </row>
    <row r="714" spans="1:1" ht="18" x14ac:dyDescent="0.2">
      <c r="A714" s="3"/>
    </row>
    <row r="715" spans="1:1" ht="18" x14ac:dyDescent="0.2">
      <c r="A715" s="3"/>
    </row>
    <row r="716" spans="1:1" ht="18" x14ac:dyDescent="0.2">
      <c r="A716" s="3"/>
    </row>
    <row r="717" spans="1:1" ht="18" x14ac:dyDescent="0.2">
      <c r="A717" s="3"/>
    </row>
    <row r="718" spans="1:1" ht="18" x14ac:dyDescent="0.2">
      <c r="A718" s="3"/>
    </row>
    <row r="719" spans="1:1" ht="18" x14ac:dyDescent="0.2">
      <c r="A719" s="3"/>
    </row>
    <row r="720" spans="1:1" ht="18" x14ac:dyDescent="0.2">
      <c r="A720" s="3"/>
    </row>
    <row r="721" spans="1:1" ht="18" x14ac:dyDescent="0.2">
      <c r="A721" s="3"/>
    </row>
    <row r="722" spans="1:1" ht="18" x14ac:dyDescent="0.2">
      <c r="A722" s="3"/>
    </row>
    <row r="723" spans="1:1" ht="18" x14ac:dyDescent="0.2">
      <c r="A723" s="3"/>
    </row>
    <row r="724" spans="1:1" ht="18" x14ac:dyDescent="0.2">
      <c r="A724" s="3"/>
    </row>
    <row r="725" spans="1:1" ht="18" x14ac:dyDescent="0.2">
      <c r="A725" s="3"/>
    </row>
    <row r="726" spans="1:1" ht="18" x14ac:dyDescent="0.2">
      <c r="A726" s="3"/>
    </row>
    <row r="727" spans="1:1" ht="18" x14ac:dyDescent="0.2">
      <c r="A727" s="3"/>
    </row>
    <row r="728" spans="1:1" ht="18" x14ac:dyDescent="0.2">
      <c r="A728" s="3"/>
    </row>
    <row r="729" spans="1:1" ht="18" x14ac:dyDescent="0.2">
      <c r="A729" s="3"/>
    </row>
    <row r="730" spans="1:1" ht="18" x14ac:dyDescent="0.2">
      <c r="A730" s="3"/>
    </row>
    <row r="731" spans="1:1" ht="18" x14ac:dyDescent="0.2">
      <c r="A731" s="3"/>
    </row>
    <row r="732" spans="1:1" ht="18" x14ac:dyDescent="0.2">
      <c r="A732" s="3"/>
    </row>
    <row r="733" spans="1:1" ht="18" x14ac:dyDescent="0.2">
      <c r="A733" s="3"/>
    </row>
    <row r="734" spans="1:1" ht="18" x14ac:dyDescent="0.2">
      <c r="A734" s="3"/>
    </row>
    <row r="735" spans="1:1" ht="18" x14ac:dyDescent="0.2">
      <c r="A735" s="3"/>
    </row>
    <row r="736" spans="1:1" ht="18" x14ac:dyDescent="0.2">
      <c r="A736" s="3"/>
    </row>
    <row r="737" spans="1:1" ht="18" x14ac:dyDescent="0.2">
      <c r="A737" s="3"/>
    </row>
    <row r="738" spans="1:1" ht="18" x14ac:dyDescent="0.2">
      <c r="A738" s="3"/>
    </row>
    <row r="739" spans="1:1" ht="18" x14ac:dyDescent="0.2">
      <c r="A739" s="3"/>
    </row>
    <row r="740" spans="1:1" ht="18" x14ac:dyDescent="0.2">
      <c r="A740" s="3"/>
    </row>
    <row r="741" spans="1:1" ht="18" x14ac:dyDescent="0.2">
      <c r="A741" s="3"/>
    </row>
    <row r="742" spans="1:1" ht="18" x14ac:dyDescent="0.2">
      <c r="A742" s="3"/>
    </row>
    <row r="743" spans="1:1" ht="18" x14ac:dyDescent="0.2">
      <c r="A743" s="3"/>
    </row>
    <row r="744" spans="1:1" ht="18" x14ac:dyDescent="0.2">
      <c r="A744" s="3"/>
    </row>
    <row r="745" spans="1:1" ht="18" x14ac:dyDescent="0.2">
      <c r="A745" s="3"/>
    </row>
    <row r="746" spans="1:1" ht="18" x14ac:dyDescent="0.2">
      <c r="A746" s="3"/>
    </row>
    <row r="747" spans="1:1" ht="18" x14ac:dyDescent="0.2">
      <c r="A747" s="3"/>
    </row>
    <row r="748" spans="1:1" ht="18" x14ac:dyDescent="0.2">
      <c r="A748" s="3"/>
    </row>
    <row r="749" spans="1:1" ht="18" x14ac:dyDescent="0.2">
      <c r="A749" s="3"/>
    </row>
    <row r="750" spans="1:1" ht="18" x14ac:dyDescent="0.2">
      <c r="A750" s="3"/>
    </row>
    <row r="751" spans="1:1" ht="18" x14ac:dyDescent="0.2">
      <c r="A751" s="3"/>
    </row>
    <row r="752" spans="1:1" ht="18" x14ac:dyDescent="0.2">
      <c r="A752" s="3"/>
    </row>
    <row r="753" spans="1:1" ht="18" x14ac:dyDescent="0.2">
      <c r="A753" s="3"/>
    </row>
    <row r="754" spans="1:1" ht="18" x14ac:dyDescent="0.2">
      <c r="A754" s="3"/>
    </row>
    <row r="755" spans="1:1" ht="18" x14ac:dyDescent="0.2">
      <c r="A755" s="3"/>
    </row>
    <row r="756" spans="1:1" ht="18" x14ac:dyDescent="0.2">
      <c r="A756" s="3"/>
    </row>
    <row r="757" spans="1:1" ht="18" x14ac:dyDescent="0.2">
      <c r="A757" s="3"/>
    </row>
    <row r="758" spans="1:1" ht="18" x14ac:dyDescent="0.2">
      <c r="A758" s="3"/>
    </row>
    <row r="759" spans="1:1" ht="18" x14ac:dyDescent="0.2">
      <c r="A759" s="3"/>
    </row>
    <row r="760" spans="1:1" ht="18" x14ac:dyDescent="0.2">
      <c r="A760" s="3"/>
    </row>
    <row r="761" spans="1:1" ht="18" x14ac:dyDescent="0.2">
      <c r="A761" s="3"/>
    </row>
    <row r="762" spans="1:1" ht="18" x14ac:dyDescent="0.2">
      <c r="A762" s="3"/>
    </row>
    <row r="763" spans="1:1" ht="18" x14ac:dyDescent="0.2">
      <c r="A763" s="3"/>
    </row>
    <row r="764" spans="1:1" ht="18" x14ac:dyDescent="0.2">
      <c r="A764" s="3"/>
    </row>
    <row r="765" spans="1:1" ht="18" x14ac:dyDescent="0.2">
      <c r="A765" s="3"/>
    </row>
    <row r="766" spans="1:1" ht="18" x14ac:dyDescent="0.2">
      <c r="A766" s="3"/>
    </row>
    <row r="767" spans="1:1" ht="18" x14ac:dyDescent="0.2">
      <c r="A767" s="3"/>
    </row>
    <row r="768" spans="1:1" ht="18" x14ac:dyDescent="0.2">
      <c r="A768" s="3"/>
    </row>
    <row r="769" spans="1:1" ht="18" x14ac:dyDescent="0.2">
      <c r="A769" s="3"/>
    </row>
    <row r="770" spans="1:1" ht="18" x14ac:dyDescent="0.2">
      <c r="A770" s="3"/>
    </row>
    <row r="771" spans="1:1" ht="18" x14ac:dyDescent="0.2">
      <c r="A771" s="3"/>
    </row>
    <row r="772" spans="1:1" ht="18" x14ac:dyDescent="0.2">
      <c r="A772" s="3"/>
    </row>
    <row r="773" spans="1:1" ht="18" x14ac:dyDescent="0.2">
      <c r="A773" s="3"/>
    </row>
    <row r="774" spans="1:1" ht="18" x14ac:dyDescent="0.2">
      <c r="A774" s="3"/>
    </row>
    <row r="775" spans="1:1" ht="18" x14ac:dyDescent="0.2">
      <c r="A775" s="3"/>
    </row>
    <row r="776" spans="1:1" ht="18" x14ac:dyDescent="0.2">
      <c r="A776" s="3"/>
    </row>
    <row r="777" spans="1:1" ht="18" x14ac:dyDescent="0.2">
      <c r="A777" s="3"/>
    </row>
    <row r="778" spans="1:1" ht="18" x14ac:dyDescent="0.2">
      <c r="A778" s="3"/>
    </row>
    <row r="779" spans="1:1" ht="18" x14ac:dyDescent="0.2">
      <c r="A779" s="3"/>
    </row>
    <row r="780" spans="1:1" ht="18" x14ac:dyDescent="0.2">
      <c r="A780" s="3"/>
    </row>
    <row r="781" spans="1:1" ht="18" x14ac:dyDescent="0.2">
      <c r="A781" s="3"/>
    </row>
    <row r="782" spans="1:1" ht="18" x14ac:dyDescent="0.2">
      <c r="A782" s="3"/>
    </row>
    <row r="783" spans="1:1" ht="18" x14ac:dyDescent="0.2">
      <c r="A783" s="3"/>
    </row>
    <row r="784" spans="1:1" ht="18" x14ac:dyDescent="0.2">
      <c r="A784" s="3"/>
    </row>
    <row r="785" spans="1:1" ht="18" x14ac:dyDescent="0.2">
      <c r="A785" s="3"/>
    </row>
    <row r="786" spans="1:1" ht="18" x14ac:dyDescent="0.2">
      <c r="A786" s="3"/>
    </row>
    <row r="787" spans="1:1" ht="18" x14ac:dyDescent="0.2">
      <c r="A787" s="3"/>
    </row>
    <row r="788" spans="1:1" ht="18" x14ac:dyDescent="0.2">
      <c r="A788" s="3"/>
    </row>
    <row r="789" spans="1:1" ht="18" x14ac:dyDescent="0.2">
      <c r="A789" s="3"/>
    </row>
    <row r="790" spans="1:1" ht="18" x14ac:dyDescent="0.2">
      <c r="A790" s="3"/>
    </row>
    <row r="791" spans="1:1" ht="18" x14ac:dyDescent="0.2">
      <c r="A791" s="3"/>
    </row>
    <row r="792" spans="1:1" ht="18" x14ac:dyDescent="0.2">
      <c r="A792" s="3"/>
    </row>
    <row r="793" spans="1:1" ht="18" x14ac:dyDescent="0.2">
      <c r="A793" s="3"/>
    </row>
    <row r="794" spans="1:1" ht="18" x14ac:dyDescent="0.2">
      <c r="A794" s="3"/>
    </row>
    <row r="795" spans="1:1" ht="18" x14ac:dyDescent="0.2">
      <c r="A795" s="3"/>
    </row>
    <row r="796" spans="1:1" ht="18" x14ac:dyDescent="0.2">
      <c r="A796" s="3"/>
    </row>
    <row r="797" spans="1:1" ht="18" x14ac:dyDescent="0.2">
      <c r="A797" s="3"/>
    </row>
    <row r="798" spans="1:1" ht="18" x14ac:dyDescent="0.2">
      <c r="A798" s="3"/>
    </row>
    <row r="799" spans="1:1" ht="18" x14ac:dyDescent="0.2">
      <c r="A799" s="3"/>
    </row>
    <row r="800" spans="1:1" ht="18" x14ac:dyDescent="0.2">
      <c r="A800" s="3"/>
    </row>
    <row r="801" spans="1:1" ht="18" x14ac:dyDescent="0.2">
      <c r="A801" s="3"/>
    </row>
    <row r="802" spans="1:1" ht="18" x14ac:dyDescent="0.2">
      <c r="A802" s="3"/>
    </row>
    <row r="803" spans="1:1" ht="18" x14ac:dyDescent="0.2">
      <c r="A803" s="3"/>
    </row>
    <row r="804" spans="1:1" ht="18" x14ac:dyDescent="0.2">
      <c r="A804" s="3"/>
    </row>
    <row r="805" spans="1:1" ht="18" x14ac:dyDescent="0.2">
      <c r="A805" s="3"/>
    </row>
    <row r="806" spans="1:1" ht="18" x14ac:dyDescent="0.2">
      <c r="A806" s="3"/>
    </row>
    <row r="807" spans="1:1" ht="18" x14ac:dyDescent="0.2">
      <c r="A807" s="3"/>
    </row>
    <row r="808" spans="1:1" ht="18" x14ac:dyDescent="0.2">
      <c r="A808" s="3"/>
    </row>
    <row r="809" spans="1:1" ht="18" x14ac:dyDescent="0.2">
      <c r="A809" s="3"/>
    </row>
    <row r="810" spans="1:1" ht="18" x14ac:dyDescent="0.2">
      <c r="A810" s="3"/>
    </row>
    <row r="811" spans="1:1" ht="18" x14ac:dyDescent="0.2">
      <c r="A811" s="3"/>
    </row>
    <row r="812" spans="1:1" ht="18" x14ac:dyDescent="0.2">
      <c r="A812" s="3"/>
    </row>
    <row r="813" spans="1:1" ht="18" x14ac:dyDescent="0.2">
      <c r="A813" s="3"/>
    </row>
    <row r="814" spans="1:1" ht="18" x14ac:dyDescent="0.2">
      <c r="A814" s="3"/>
    </row>
    <row r="815" spans="1:1" ht="18" x14ac:dyDescent="0.2">
      <c r="A815" s="3"/>
    </row>
    <row r="816" spans="1:1" ht="18" x14ac:dyDescent="0.2">
      <c r="A816" s="3"/>
    </row>
    <row r="817" spans="1:1" ht="18" x14ac:dyDescent="0.2">
      <c r="A817" s="3"/>
    </row>
    <row r="818" spans="1:1" ht="18" x14ac:dyDescent="0.2">
      <c r="A818" s="3"/>
    </row>
    <row r="819" spans="1:1" ht="18" x14ac:dyDescent="0.2">
      <c r="A819" s="3"/>
    </row>
    <row r="820" spans="1:1" ht="18" x14ac:dyDescent="0.2">
      <c r="A820" s="3"/>
    </row>
    <row r="821" spans="1:1" ht="18" x14ac:dyDescent="0.2">
      <c r="A821" s="3"/>
    </row>
    <row r="822" spans="1:1" ht="18" x14ac:dyDescent="0.2">
      <c r="A822" s="3"/>
    </row>
    <row r="823" spans="1:1" ht="18" x14ac:dyDescent="0.2">
      <c r="A823" s="3"/>
    </row>
    <row r="824" spans="1:1" ht="18" x14ac:dyDescent="0.2">
      <c r="A824" s="3"/>
    </row>
    <row r="825" spans="1:1" ht="18" x14ac:dyDescent="0.2">
      <c r="A825" s="3"/>
    </row>
    <row r="826" spans="1:1" ht="18" x14ac:dyDescent="0.2">
      <c r="A826" s="3"/>
    </row>
    <row r="827" spans="1:1" ht="18" x14ac:dyDescent="0.2">
      <c r="A827" s="3"/>
    </row>
    <row r="828" spans="1:1" ht="18" x14ac:dyDescent="0.2">
      <c r="A828" s="3"/>
    </row>
    <row r="829" spans="1:1" ht="18" x14ac:dyDescent="0.2">
      <c r="A829" s="3"/>
    </row>
    <row r="830" spans="1:1" ht="18" x14ac:dyDescent="0.2">
      <c r="A830" s="3"/>
    </row>
    <row r="831" spans="1:1" ht="18" x14ac:dyDescent="0.2">
      <c r="A831" s="3"/>
    </row>
    <row r="832" spans="1:1" ht="18" x14ac:dyDescent="0.2">
      <c r="A832" s="3"/>
    </row>
    <row r="833" spans="1:1" ht="18" x14ac:dyDescent="0.2">
      <c r="A833" s="3"/>
    </row>
    <row r="834" spans="1:1" ht="18" x14ac:dyDescent="0.2">
      <c r="A834" s="3"/>
    </row>
    <row r="835" spans="1:1" ht="18" x14ac:dyDescent="0.2">
      <c r="A835" s="3"/>
    </row>
    <row r="836" spans="1:1" ht="18" x14ac:dyDescent="0.2">
      <c r="A836" s="3"/>
    </row>
    <row r="837" spans="1:1" ht="18" x14ac:dyDescent="0.2">
      <c r="A837" s="3"/>
    </row>
    <row r="838" spans="1:1" ht="18" x14ac:dyDescent="0.2">
      <c r="A838" s="3"/>
    </row>
    <row r="839" spans="1:1" ht="18" x14ac:dyDescent="0.2">
      <c r="A839" s="3"/>
    </row>
    <row r="840" spans="1:1" ht="18" x14ac:dyDescent="0.2">
      <c r="A840" s="3"/>
    </row>
    <row r="841" spans="1:1" ht="18" x14ac:dyDescent="0.2">
      <c r="A841" s="3"/>
    </row>
    <row r="842" spans="1:1" ht="18" x14ac:dyDescent="0.2">
      <c r="A842" s="3"/>
    </row>
    <row r="843" spans="1:1" ht="18" x14ac:dyDescent="0.2">
      <c r="A843" s="3"/>
    </row>
    <row r="844" spans="1:1" ht="18" x14ac:dyDescent="0.2">
      <c r="A844" s="3"/>
    </row>
    <row r="845" spans="1:1" ht="18" x14ac:dyDescent="0.2">
      <c r="A845" s="3"/>
    </row>
    <row r="846" spans="1:1" ht="18" x14ac:dyDescent="0.2">
      <c r="A846" s="3"/>
    </row>
    <row r="847" spans="1:1" ht="18" x14ac:dyDescent="0.2">
      <c r="A847" s="3"/>
    </row>
    <row r="848" spans="1:1" ht="18" x14ac:dyDescent="0.2">
      <c r="A848" s="3"/>
    </row>
    <row r="849" spans="1:1" ht="18" x14ac:dyDescent="0.2">
      <c r="A849" s="3"/>
    </row>
    <row r="850" spans="1:1" ht="18" x14ac:dyDescent="0.2">
      <c r="A850" s="3"/>
    </row>
    <row r="851" spans="1:1" ht="18" x14ac:dyDescent="0.2">
      <c r="A851" s="3"/>
    </row>
    <row r="852" spans="1:1" ht="18" x14ac:dyDescent="0.2">
      <c r="A852" s="3"/>
    </row>
    <row r="853" spans="1:1" ht="18" x14ac:dyDescent="0.2">
      <c r="A853" s="3"/>
    </row>
    <row r="854" spans="1:1" ht="18" x14ac:dyDescent="0.2">
      <c r="A854" s="3"/>
    </row>
    <row r="855" spans="1:1" ht="18" x14ac:dyDescent="0.2">
      <c r="A855" s="3"/>
    </row>
    <row r="856" spans="1:1" ht="18" x14ac:dyDescent="0.2">
      <c r="A856" s="3"/>
    </row>
    <row r="857" spans="1:1" ht="18" x14ac:dyDescent="0.2">
      <c r="A857" s="3"/>
    </row>
    <row r="858" spans="1:1" ht="18" x14ac:dyDescent="0.2">
      <c r="A858" s="3"/>
    </row>
    <row r="859" spans="1:1" ht="18" x14ac:dyDescent="0.2">
      <c r="A859" s="3"/>
    </row>
    <row r="860" spans="1:1" ht="18" x14ac:dyDescent="0.2">
      <c r="A860" s="3"/>
    </row>
    <row r="861" spans="1:1" ht="18" x14ac:dyDescent="0.2">
      <c r="A861" s="3"/>
    </row>
    <row r="862" spans="1:1" ht="18" x14ac:dyDescent="0.2">
      <c r="A862" s="3"/>
    </row>
    <row r="863" spans="1:1" ht="18" x14ac:dyDescent="0.2">
      <c r="A863" s="3"/>
    </row>
    <row r="864" spans="1:1" ht="18" x14ac:dyDescent="0.2">
      <c r="A864" s="3"/>
    </row>
    <row r="865" spans="1:1" ht="18" x14ac:dyDescent="0.2">
      <c r="A865" s="3"/>
    </row>
    <row r="866" spans="1:1" ht="18" x14ac:dyDescent="0.2">
      <c r="A866" s="3"/>
    </row>
    <row r="867" spans="1:1" ht="18" x14ac:dyDescent="0.2">
      <c r="A867" s="3"/>
    </row>
    <row r="868" spans="1:1" ht="18" x14ac:dyDescent="0.2">
      <c r="A868" s="3"/>
    </row>
    <row r="869" spans="1:1" ht="18" x14ac:dyDescent="0.2">
      <c r="A869" s="3"/>
    </row>
    <row r="870" spans="1:1" ht="18" x14ac:dyDescent="0.2">
      <c r="A870" s="3"/>
    </row>
    <row r="871" spans="1:1" ht="18" x14ac:dyDescent="0.2">
      <c r="A871" s="3"/>
    </row>
    <row r="872" spans="1:1" ht="18" x14ac:dyDescent="0.2">
      <c r="A872" s="3"/>
    </row>
    <row r="873" spans="1:1" ht="18" x14ac:dyDescent="0.2">
      <c r="A873" s="3"/>
    </row>
    <row r="874" spans="1:1" ht="18" x14ac:dyDescent="0.2">
      <c r="A874" s="3"/>
    </row>
    <row r="875" spans="1:1" ht="18" x14ac:dyDescent="0.2">
      <c r="A875" s="3"/>
    </row>
    <row r="876" spans="1:1" ht="18" x14ac:dyDescent="0.2">
      <c r="A876" s="3"/>
    </row>
    <row r="877" spans="1:1" ht="18" x14ac:dyDescent="0.2">
      <c r="A877" s="3"/>
    </row>
    <row r="878" spans="1:1" ht="18" x14ac:dyDescent="0.2">
      <c r="A878" s="3"/>
    </row>
    <row r="879" spans="1:1" ht="18" x14ac:dyDescent="0.2">
      <c r="A879" s="3"/>
    </row>
    <row r="880" spans="1:1" ht="18" x14ac:dyDescent="0.2">
      <c r="A880" s="3"/>
    </row>
    <row r="881" spans="1:1" ht="18" x14ac:dyDescent="0.2">
      <c r="A881" s="3"/>
    </row>
    <row r="882" spans="1:1" ht="18" x14ac:dyDescent="0.2">
      <c r="A882" s="3"/>
    </row>
    <row r="883" spans="1:1" ht="18" x14ac:dyDescent="0.2">
      <c r="A883" s="3"/>
    </row>
    <row r="884" spans="1:1" ht="18" x14ac:dyDescent="0.2">
      <c r="A884" s="3"/>
    </row>
    <row r="885" spans="1:1" ht="18" x14ac:dyDescent="0.2">
      <c r="A885" s="3"/>
    </row>
    <row r="886" spans="1:1" ht="18" x14ac:dyDescent="0.2">
      <c r="A886" s="3"/>
    </row>
    <row r="887" spans="1:1" ht="18" x14ac:dyDescent="0.2">
      <c r="A887" s="3"/>
    </row>
    <row r="888" spans="1:1" ht="18" x14ac:dyDescent="0.2">
      <c r="A888" s="3"/>
    </row>
    <row r="889" spans="1:1" ht="18" x14ac:dyDescent="0.2">
      <c r="A889" s="3"/>
    </row>
    <row r="890" spans="1:1" ht="18" x14ac:dyDescent="0.2">
      <c r="A890" s="3"/>
    </row>
    <row r="891" spans="1:1" ht="18" x14ac:dyDescent="0.2">
      <c r="A891" s="3"/>
    </row>
    <row r="892" spans="1:1" ht="18" x14ac:dyDescent="0.2">
      <c r="A892" s="3"/>
    </row>
    <row r="893" spans="1:1" ht="18" x14ac:dyDescent="0.2">
      <c r="A893" s="3"/>
    </row>
    <row r="894" spans="1:1" ht="18" x14ac:dyDescent="0.2">
      <c r="A894" s="3"/>
    </row>
    <row r="895" spans="1:1" ht="18" x14ac:dyDescent="0.2">
      <c r="A895" s="3"/>
    </row>
    <row r="896" spans="1:1" ht="18" x14ac:dyDescent="0.2">
      <c r="A896" s="3"/>
    </row>
    <row r="897" spans="1:1" ht="18" x14ac:dyDescent="0.2">
      <c r="A897" s="3"/>
    </row>
    <row r="898" spans="1:1" ht="18" x14ac:dyDescent="0.2">
      <c r="A898" s="3"/>
    </row>
    <row r="899" spans="1:1" ht="18" x14ac:dyDescent="0.2">
      <c r="A899" s="3"/>
    </row>
    <row r="900" spans="1:1" ht="18" x14ac:dyDescent="0.2">
      <c r="A900" s="3"/>
    </row>
    <row r="901" spans="1:1" ht="18" x14ac:dyDescent="0.2">
      <c r="A901" s="3"/>
    </row>
    <row r="902" spans="1:1" ht="18" x14ac:dyDescent="0.2">
      <c r="A902" s="3"/>
    </row>
    <row r="903" spans="1:1" ht="18" x14ac:dyDescent="0.2">
      <c r="A903" s="3"/>
    </row>
    <row r="904" spans="1:1" ht="18" x14ac:dyDescent="0.2">
      <c r="A904" s="3"/>
    </row>
    <row r="905" spans="1:1" ht="18" x14ac:dyDescent="0.2">
      <c r="A905" s="3"/>
    </row>
    <row r="906" spans="1:1" ht="18" x14ac:dyDescent="0.2">
      <c r="A906" s="3"/>
    </row>
    <row r="907" spans="1:1" ht="18" x14ac:dyDescent="0.2">
      <c r="A907" s="3"/>
    </row>
    <row r="908" spans="1:1" ht="18" x14ac:dyDescent="0.2">
      <c r="A908" s="3"/>
    </row>
    <row r="909" spans="1:1" ht="18" x14ac:dyDescent="0.2">
      <c r="A909" s="3"/>
    </row>
    <row r="910" spans="1:1" ht="18" x14ac:dyDescent="0.2">
      <c r="A910" s="3"/>
    </row>
    <row r="911" spans="1:1" ht="18" x14ac:dyDescent="0.2">
      <c r="A911" s="3"/>
    </row>
    <row r="912" spans="1:1" ht="18" x14ac:dyDescent="0.2">
      <c r="A912" s="3"/>
    </row>
    <row r="913" spans="1:1" ht="18" x14ac:dyDescent="0.2">
      <c r="A913" s="3"/>
    </row>
    <row r="914" spans="1:1" ht="18" x14ac:dyDescent="0.2">
      <c r="A914" s="3"/>
    </row>
    <row r="915" spans="1:1" ht="18" x14ac:dyDescent="0.2">
      <c r="A915" s="3"/>
    </row>
    <row r="916" spans="1:1" ht="18" x14ac:dyDescent="0.2">
      <c r="A916" s="3"/>
    </row>
    <row r="917" spans="1:1" ht="18" x14ac:dyDescent="0.2">
      <c r="A917" s="3"/>
    </row>
    <row r="918" spans="1:1" ht="18" x14ac:dyDescent="0.2">
      <c r="A918" s="3"/>
    </row>
    <row r="919" spans="1:1" ht="18" x14ac:dyDescent="0.2">
      <c r="A919" s="3"/>
    </row>
    <row r="920" spans="1:1" ht="18" x14ac:dyDescent="0.2">
      <c r="A920" s="3"/>
    </row>
    <row r="921" spans="1:1" ht="18" x14ac:dyDescent="0.2">
      <c r="A921" s="3"/>
    </row>
    <row r="922" spans="1:1" ht="18" x14ac:dyDescent="0.2">
      <c r="A922" s="3"/>
    </row>
    <row r="923" spans="1:1" ht="18" x14ac:dyDescent="0.2">
      <c r="A923" s="3"/>
    </row>
    <row r="924" spans="1:1" ht="18" x14ac:dyDescent="0.2">
      <c r="A924" s="3"/>
    </row>
    <row r="925" spans="1:1" ht="18" x14ac:dyDescent="0.2">
      <c r="A925" s="3"/>
    </row>
    <row r="926" spans="1:1" ht="18" x14ac:dyDescent="0.2">
      <c r="A926" s="3"/>
    </row>
    <row r="927" spans="1:1" ht="18" x14ac:dyDescent="0.2">
      <c r="A927" s="3"/>
    </row>
    <row r="928" spans="1:1" ht="18" x14ac:dyDescent="0.2">
      <c r="A928" s="3"/>
    </row>
    <row r="929" spans="1:1" ht="18" x14ac:dyDescent="0.2">
      <c r="A929" s="3"/>
    </row>
    <row r="930" spans="1:1" ht="18" x14ac:dyDescent="0.2">
      <c r="A930" s="3"/>
    </row>
    <row r="931" spans="1:1" ht="18" x14ac:dyDescent="0.2">
      <c r="A931" s="3"/>
    </row>
    <row r="932" spans="1:1" ht="18" x14ac:dyDescent="0.2">
      <c r="A932" s="3"/>
    </row>
    <row r="933" spans="1:1" ht="18" x14ac:dyDescent="0.2">
      <c r="A933" s="3"/>
    </row>
    <row r="934" spans="1:1" ht="18" x14ac:dyDescent="0.2">
      <c r="A934" s="3"/>
    </row>
    <row r="935" spans="1:1" ht="18" x14ac:dyDescent="0.2">
      <c r="A935" s="3"/>
    </row>
    <row r="936" spans="1:1" ht="18" x14ac:dyDescent="0.2">
      <c r="A936" s="3"/>
    </row>
    <row r="937" spans="1:1" ht="18" x14ac:dyDescent="0.2">
      <c r="A937" s="3"/>
    </row>
    <row r="938" spans="1:1" ht="18" x14ac:dyDescent="0.2">
      <c r="A938" s="3"/>
    </row>
    <row r="939" spans="1:1" ht="18" x14ac:dyDescent="0.2">
      <c r="A939" s="3"/>
    </row>
    <row r="940" spans="1:1" ht="18" x14ac:dyDescent="0.2">
      <c r="A940" s="3"/>
    </row>
    <row r="941" spans="1:1" ht="18" x14ac:dyDescent="0.2">
      <c r="A941" s="3"/>
    </row>
    <row r="942" spans="1:1" ht="18" x14ac:dyDescent="0.2">
      <c r="A942" s="3"/>
    </row>
    <row r="943" spans="1:1" ht="18" x14ac:dyDescent="0.2">
      <c r="A943" s="3"/>
    </row>
    <row r="944" spans="1:1" ht="18" x14ac:dyDescent="0.2">
      <c r="A944" s="3"/>
    </row>
    <row r="945" spans="1:1" ht="18" x14ac:dyDescent="0.2">
      <c r="A945" s="3"/>
    </row>
    <row r="946" spans="1:1" ht="18" x14ac:dyDescent="0.2">
      <c r="A946" s="3"/>
    </row>
    <row r="947" spans="1:1" ht="18" x14ac:dyDescent="0.2">
      <c r="A947" s="3"/>
    </row>
    <row r="948" spans="1:1" ht="18" x14ac:dyDescent="0.2">
      <c r="A948" s="3"/>
    </row>
    <row r="949" spans="1:1" ht="18" x14ac:dyDescent="0.2">
      <c r="A949" s="3"/>
    </row>
    <row r="950" spans="1:1" ht="18" x14ac:dyDescent="0.2">
      <c r="A950" s="3"/>
    </row>
    <row r="951" spans="1:1" ht="18" x14ac:dyDescent="0.2">
      <c r="A951" s="3"/>
    </row>
    <row r="952" spans="1:1" ht="18" x14ac:dyDescent="0.2">
      <c r="A952" s="3"/>
    </row>
    <row r="953" spans="1:1" ht="18" x14ac:dyDescent="0.2">
      <c r="A953" s="3"/>
    </row>
    <row r="954" spans="1:1" ht="18" x14ac:dyDescent="0.2">
      <c r="A954" s="3"/>
    </row>
    <row r="955" spans="1:1" ht="18" x14ac:dyDescent="0.2">
      <c r="A955" s="3"/>
    </row>
    <row r="956" spans="1:1" ht="18" x14ac:dyDescent="0.2">
      <c r="A956" s="3"/>
    </row>
    <row r="957" spans="1:1" ht="18" x14ac:dyDescent="0.2">
      <c r="A957" s="3"/>
    </row>
    <row r="958" spans="1:1" ht="18" x14ac:dyDescent="0.2">
      <c r="A958" s="3"/>
    </row>
    <row r="959" spans="1:1" ht="18" x14ac:dyDescent="0.2">
      <c r="A959" s="3"/>
    </row>
    <row r="960" spans="1:1" ht="18" x14ac:dyDescent="0.2">
      <c r="A960" s="3"/>
    </row>
    <row r="961" spans="1:1" ht="18" x14ac:dyDescent="0.2">
      <c r="A961" s="3"/>
    </row>
    <row r="962" spans="1:1" ht="18" x14ac:dyDescent="0.2">
      <c r="A962" s="3"/>
    </row>
    <row r="963" spans="1:1" ht="18" x14ac:dyDescent="0.2">
      <c r="A963" s="3"/>
    </row>
    <row r="964" spans="1:1" ht="18" x14ac:dyDescent="0.2">
      <c r="A964" s="3"/>
    </row>
    <row r="965" spans="1:1" ht="18" x14ac:dyDescent="0.2">
      <c r="A965" s="3"/>
    </row>
    <row r="966" spans="1:1" ht="18" x14ac:dyDescent="0.2">
      <c r="A966" s="3"/>
    </row>
    <row r="967" spans="1:1" ht="18" x14ac:dyDescent="0.2">
      <c r="A967" s="3"/>
    </row>
    <row r="968" spans="1:1" ht="18" x14ac:dyDescent="0.2">
      <c r="A968" s="3"/>
    </row>
    <row r="969" spans="1:1" ht="18" x14ac:dyDescent="0.2">
      <c r="A969" s="3"/>
    </row>
    <row r="970" spans="1:1" ht="18" x14ac:dyDescent="0.2">
      <c r="A970" s="3"/>
    </row>
    <row r="971" spans="1:1" ht="18" x14ac:dyDescent="0.2">
      <c r="A971" s="3"/>
    </row>
    <row r="972" spans="1:1" ht="18" x14ac:dyDescent="0.2">
      <c r="A972" s="3"/>
    </row>
    <row r="973" spans="1:1" ht="18" x14ac:dyDescent="0.2">
      <c r="A973" s="3"/>
    </row>
    <row r="974" spans="1:1" ht="18" x14ac:dyDescent="0.2">
      <c r="A974" s="3"/>
    </row>
    <row r="975" spans="1:1" ht="18" x14ac:dyDescent="0.2">
      <c r="A975" s="3"/>
    </row>
    <row r="976" spans="1:1" ht="18" x14ac:dyDescent="0.2">
      <c r="A976" s="3"/>
    </row>
    <row r="977" spans="1:1" ht="18" x14ac:dyDescent="0.2">
      <c r="A977" s="3"/>
    </row>
    <row r="978" spans="1:1" ht="18" x14ac:dyDescent="0.2">
      <c r="A978" s="3"/>
    </row>
    <row r="979" spans="1:1" ht="18" x14ac:dyDescent="0.2">
      <c r="A979" s="3"/>
    </row>
    <row r="980" spans="1:1" ht="18" x14ac:dyDescent="0.2">
      <c r="A980" s="3"/>
    </row>
    <row r="981" spans="1:1" ht="18" x14ac:dyDescent="0.2">
      <c r="A981" s="3"/>
    </row>
    <row r="982" spans="1:1" ht="18" x14ac:dyDescent="0.2">
      <c r="A982" s="3"/>
    </row>
    <row r="983" spans="1:1" ht="18" x14ac:dyDescent="0.2">
      <c r="A983" s="3"/>
    </row>
    <row r="984" spans="1:1" ht="18" x14ac:dyDescent="0.2">
      <c r="A984" s="3"/>
    </row>
    <row r="985" spans="1:1" ht="18" x14ac:dyDescent="0.2">
      <c r="A985" s="3"/>
    </row>
    <row r="986" spans="1:1" ht="18" x14ac:dyDescent="0.2">
      <c r="A986" s="3"/>
    </row>
    <row r="987" spans="1:1" ht="18" x14ac:dyDescent="0.2">
      <c r="A987" s="3"/>
    </row>
    <row r="988" spans="1:1" ht="18" x14ac:dyDescent="0.2">
      <c r="A988" s="3"/>
    </row>
    <row r="989" spans="1:1" ht="18" x14ac:dyDescent="0.2">
      <c r="A989" s="3"/>
    </row>
    <row r="990" spans="1:1" ht="18" x14ac:dyDescent="0.2">
      <c r="A990" s="3"/>
    </row>
    <row r="991" spans="1:1" ht="18" x14ac:dyDescent="0.2">
      <c r="A991" s="3"/>
    </row>
    <row r="992" spans="1:1" ht="18" x14ac:dyDescent="0.2">
      <c r="A992" s="3"/>
    </row>
    <row r="993" spans="1:1" ht="18" x14ac:dyDescent="0.2">
      <c r="A993" s="3"/>
    </row>
    <row r="994" spans="1:1" ht="18" x14ac:dyDescent="0.2">
      <c r="A994" s="3"/>
    </row>
    <row r="995" spans="1:1" ht="18" x14ac:dyDescent="0.2">
      <c r="A995" s="3"/>
    </row>
    <row r="996" spans="1:1" ht="18" x14ac:dyDescent="0.2">
      <c r="A996" s="3"/>
    </row>
    <row r="997" spans="1:1" ht="18" x14ac:dyDescent="0.2">
      <c r="A997" s="3"/>
    </row>
    <row r="998" spans="1:1" ht="18" x14ac:dyDescent="0.2">
      <c r="A998" s="3"/>
    </row>
    <row r="999" spans="1:1" ht="18" x14ac:dyDescent="0.2">
      <c r="A999" s="3"/>
    </row>
    <row r="1000" spans="1:1" ht="18" x14ac:dyDescent="0.2">
      <c r="A1000" s="3"/>
    </row>
  </sheetData>
  <hyperlinks>
    <hyperlink ref="A51" location="Recipe Master List!A1" display="BLT Deviled Eggs - Bariatric Recipe" xr:uid="{234422EF-7C1F-BD4F-8DFE-AD9B9B23BF63}"/>
    <hyperlink ref="A426" r:id="rId1" xr:uid="{9598505E-0D88-D74B-9CEB-227A686834B4}"/>
    <hyperlink ref="A493" r:id="rId2" xr:uid="{B76188E4-561A-DE42-9EC3-35DE522703D6}"/>
    <hyperlink ref="A494" r:id="rId3" xr:uid="{325C909A-DD31-014C-9105-4264B765CD37}"/>
    <hyperlink ref="A497" r:id="rId4" xr:uid="{CBC9EFD5-3A4B-3F4F-B2B3-61B093E8322C}"/>
    <hyperlink ref="A496" r:id="rId5" xr:uid="{CFCB5677-0553-AA4D-9033-F77F7C3879D1}"/>
    <hyperlink ref="A495" r:id="rId6" xr:uid="{7872CE88-72FC-0D43-BD19-431451E38B83}"/>
    <hyperlink ref="A498" r:id="rId7" xr:uid="{A4970C87-EB4E-914C-9B39-FE533C102199}"/>
    <hyperlink ref="A397" r:id="rId8" xr:uid="{59DAE1A0-E92B-8F41-ACA2-66BC3622DF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2018-12-12T15:54:27Z</dcterms:created>
  <dcterms:modified xsi:type="dcterms:W3CDTF">2018-12-12T15:56:36Z</dcterms:modified>
</cp:coreProperties>
</file>