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wagner/Dropbox/:barifoodcoach/:marketing/fcm site content/:recipes/"/>
    </mc:Choice>
  </mc:AlternateContent>
  <xr:revisionPtr revIDLastSave="0" documentId="8_{59FE2173-0090-0B4C-98F1-3CA794A7CE42}" xr6:coauthVersionLast="45" xr6:coauthVersionMax="45" xr10:uidLastSave="{00000000-0000-0000-0000-000000000000}"/>
  <bookViews>
    <workbookView xWindow="6860" yWindow="3080" windowWidth="27640" windowHeight="16940" xr2:uid="{4C9936C2-7ED3-9C42-9171-F463E69A3D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3" i="1" l="1"/>
  <c r="A551" i="1"/>
  <c r="A550" i="1"/>
  <c r="A549" i="1"/>
  <c r="A548" i="1"/>
  <c r="A547" i="1"/>
  <c r="A546" i="1"/>
  <c r="A545" i="1"/>
  <c r="A544" i="1"/>
  <c r="A543" i="1"/>
  <c r="A542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7" i="1"/>
  <c r="A526" i="1"/>
  <c r="A525" i="1"/>
  <c r="A524" i="1"/>
  <c r="A523" i="1"/>
  <c r="A521" i="1"/>
  <c r="A520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3" i="1"/>
  <c r="A492" i="1"/>
  <c r="A491" i="1"/>
  <c r="A490" i="1"/>
  <c r="A489" i="1"/>
  <c r="A488" i="1"/>
  <c r="A486" i="1"/>
  <c r="A485" i="1"/>
  <c r="A484" i="1"/>
  <c r="A483" i="1"/>
  <c r="A482" i="1"/>
  <c r="A481" i="1"/>
  <c r="A480" i="1"/>
  <c r="A479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39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3" i="1"/>
  <c r="A421" i="1"/>
  <c r="A420" i="1"/>
  <c r="A419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3" i="1"/>
  <c r="A332" i="1"/>
  <c r="A331" i="1"/>
  <c r="A330" i="1"/>
  <c r="A329" i="1"/>
  <c r="A328" i="1"/>
  <c r="A327" i="1"/>
  <c r="A326" i="1"/>
  <c r="A325" i="1"/>
  <c r="A324" i="1"/>
  <c r="A322" i="1"/>
  <c r="A321" i="1"/>
  <c r="A320" i="1"/>
  <c r="A319" i="1"/>
  <c r="A318" i="1"/>
  <c r="A317" i="1"/>
  <c r="A316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6" i="1"/>
  <c r="A285" i="1"/>
  <c r="A284" i="1"/>
  <c r="A283" i="1"/>
  <c r="A282" i="1"/>
  <c r="A281" i="1"/>
  <c r="A280" i="1"/>
  <c r="A278" i="1"/>
  <c r="A277" i="1"/>
  <c r="A276" i="1"/>
  <c r="A275" i="1"/>
  <c r="A274" i="1"/>
  <c r="A273" i="1"/>
  <c r="A270" i="1"/>
  <c r="A266" i="1"/>
  <c r="A258" i="1"/>
  <c r="A257" i="1"/>
  <c r="A256" i="1"/>
  <c r="A254" i="1"/>
  <c r="A253" i="1"/>
  <c r="A251" i="1"/>
  <c r="A250" i="1"/>
  <c r="A247" i="1"/>
  <c r="A246" i="1"/>
  <c r="A245" i="1"/>
  <c r="A244" i="1"/>
  <c r="A243" i="1"/>
  <c r="A242" i="1"/>
  <c r="A241" i="1"/>
  <c r="A240" i="1"/>
  <c r="A239" i="1"/>
  <c r="A238" i="1"/>
  <c r="A235" i="1"/>
  <c r="A234" i="1"/>
  <c r="A233" i="1"/>
  <c r="A232" i="1"/>
  <c r="A230" i="1"/>
  <c r="A229" i="1"/>
  <c r="A228" i="1"/>
  <c r="A227" i="1"/>
  <c r="A226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2" i="1"/>
  <c r="A201" i="1"/>
  <c r="A200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0" i="1"/>
  <c r="A149" i="1"/>
  <c r="A148" i="1"/>
  <c r="A147" i="1"/>
  <c r="A146" i="1"/>
  <c r="A145" i="1"/>
  <c r="A144" i="1"/>
  <c r="A143" i="1"/>
  <c r="A142" i="1"/>
  <c r="A141" i="1"/>
  <c r="A139" i="1"/>
  <c r="A138" i="1"/>
  <c r="A137" i="1"/>
  <c r="A136" i="1"/>
  <c r="A135" i="1"/>
  <c r="A134" i="1"/>
  <c r="A132" i="1"/>
  <c r="A130" i="1"/>
  <c r="A129" i="1"/>
  <c r="A128" i="1"/>
  <c r="A127" i="1"/>
  <c r="A126" i="1"/>
  <c r="A125" i="1"/>
  <c r="A124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5" i="1"/>
  <c r="A14" i="1"/>
  <c r="A13" i="1"/>
  <c r="A12" i="1"/>
  <c r="A5" i="1"/>
  <c r="A4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01" authorId="0" shapeId="0" xr:uid="{1508468F-EC45-6B44-A3B4-F46406489AB3}">
      <text>
        <r>
          <rPr>
            <sz val="10"/>
            <color rgb="FF000000"/>
            <rFont val="Arial"/>
            <family val="2"/>
          </rPr>
          <t>======
ID#AAAAEAOQb2k
Microsoft Office User    (2019-12-09 18:13:18)
HIGH traffic page, HIGH bounce rate</t>
        </r>
      </text>
    </comment>
  </commentList>
</comments>
</file>

<file path=xl/sharedStrings.xml><?xml version="1.0" encoding="utf-8"?>
<sst xmlns="http://schemas.openxmlformats.org/spreadsheetml/2006/main" count="89" uniqueCount="88">
  <si>
    <t>Title</t>
  </si>
  <si>
    <t>A Low-Carber's Holiday Eggnog</t>
  </si>
  <si>
    <t>Air Fryer Barbecue Meatballs</t>
  </si>
  <si>
    <t>Air Fryer Salmon</t>
  </si>
  <si>
    <t>Air Fryer Brussel Sprouts</t>
  </si>
  <si>
    <t>Air Fryer Steak and Mushrooms</t>
  </si>
  <si>
    <t>Almond Crusted Pork Chops</t>
  </si>
  <si>
    <t>Asian Chicken Thighs with Cauliflower Rice</t>
  </si>
  <si>
    <t>Asian Peanut Chicken Skewers</t>
  </si>
  <si>
    <t>Asian Shrimp Zucchini Pasta</t>
  </si>
  <si>
    <t>Baked Blackened Chicken</t>
  </si>
  <si>
    <t>Barbecue Cheddar Meatballs</t>
  </si>
  <si>
    <t>Barbecue Chicken Kebabs</t>
  </si>
  <si>
    <t>Beef and Ratatouille Skillet</t>
  </si>
  <si>
    <t>Beefy Chili Soup</t>
  </si>
  <si>
    <t>BLT Deviled Eggs - Bariatric Recipe</t>
  </si>
  <si>
    <t>Caesar Grilled Pork Chops</t>
  </si>
  <si>
    <t>Chicken Cacciatore</t>
  </si>
  <si>
    <t>Chicken Pot Pie Stew</t>
  </si>
  <si>
    <t>Chicken Sausage and Pineapple Skewers</t>
  </si>
  <si>
    <t>Chicken Zoodle Stew</t>
  </si>
  <si>
    <t>Chopped Broccoli Kale Salad</t>
  </si>
  <si>
    <t>Easy Sunday Onion Meatloaf</t>
  </si>
  <si>
    <t>Egg Roll Salad Jar</t>
  </si>
  <si>
    <t>Greek Chicken Bari Bento Box</t>
  </si>
  <si>
    <t>Greek Steak Bowl</t>
  </si>
  <si>
    <t>Green Enchilada Pork Chili</t>
  </si>
  <si>
    <t>Green Enchiliada Pork Chili</t>
  </si>
  <si>
    <t>Grilled Vegetable Salad</t>
  </si>
  <si>
    <t>Hamburger cups</t>
  </si>
  <si>
    <t>Honey Mustard Pork Chops</t>
  </si>
  <si>
    <t>Hot Ham and Swiss Chicken</t>
  </si>
  <si>
    <t>Instant Pot Barbecue Chicken and Carrots</t>
  </si>
  <si>
    <t>Instant Pot Barbecue Shredded Pork</t>
  </si>
  <si>
    <t>Instant Pot Basic Chicken Breast Recipe - draft</t>
  </si>
  <si>
    <t>Instant Pot Boiled Eggs</t>
  </si>
  <si>
    <t>Instant Pot Chicken Enchilada Stoup</t>
  </si>
  <si>
    <t>Instant Pot Classic Chili</t>
  </si>
  <si>
    <t>Instant Pot Classic Shredded Beef Roast and Carrots</t>
  </si>
  <si>
    <t>Instant Pot Pesto Chicken</t>
  </si>
  <si>
    <t>Instant Pot Pesto Pork Tenderloin</t>
  </si>
  <si>
    <t>Instant Pot Pork Tenderloin with Apples and Rosemary</t>
  </si>
  <si>
    <t>Instant Pot Taco Chicken</t>
  </si>
  <si>
    <t>Instant Pot Turkey Burgers</t>
  </si>
  <si>
    <t>Italian Zucchini Stew</t>
  </si>
  <si>
    <t>Kickin Chipotle Beef Burgers</t>
  </si>
  <si>
    <t>Low Carb Dijon Shrimp Skillet</t>
  </si>
  <si>
    <t>Mexican Stuffed Peppers with Cauliflower Rice</t>
  </si>
  <si>
    <t>Needs a recipes post - rainbow kebabs</t>
  </si>
  <si>
    <t>Oven Roasted Vegetables</t>
  </si>
  <si>
    <t>Queso Chicken Chili</t>
  </si>
  <si>
    <t>Rosemary Tomato Beef Skillet</t>
  </si>
  <si>
    <t>Shredded Barbecue Chicken</t>
  </si>
  <si>
    <t>Shredded Mexican Beef</t>
  </si>
  <si>
    <t>Shrimp and Cauliflower Grits</t>
  </si>
  <si>
    <t>Skillet Roasted Carrots</t>
  </si>
  <si>
    <t>Slow Cooker Beef Fajitas</t>
  </si>
  <si>
    <t>Stuffed Yellow Pepper Skillet</t>
  </si>
  <si>
    <t>Sunday's Beef "Stoup"</t>
  </si>
  <si>
    <t>Taco Salad in a Jar</t>
  </si>
  <si>
    <t>Turkey Kielbasa with Sweet Bell Peppers Skillet</t>
  </si>
  <si>
    <t>Turkey Meatball Soup</t>
  </si>
  <si>
    <t>Turkey Sausage and Veggies Foil Pack</t>
  </si>
  <si>
    <t>Tuscan Roast and Carrots</t>
  </si>
  <si>
    <t>White Enchilada Stuffed Peppers</t>
  </si>
  <si>
    <t>Zucchini Turkey Burgers</t>
  </si>
  <si>
    <t>Crockpot Classic Meatloaf</t>
  </si>
  <si>
    <t>Nacho Chicken Chili</t>
  </si>
  <si>
    <t>Turkey and Zucchini Stir Fry</t>
  </si>
  <si>
    <t>Bariatric Friendly "Crack" Chicken</t>
  </si>
  <si>
    <t>Pumpkin Pie Spice Coffee</t>
  </si>
  <si>
    <t>Harvest Chicken Stew</t>
  </si>
  <si>
    <t>Barbecue Beef Fajitas</t>
  </si>
  <si>
    <t>Turkey Pesto Meatballs and Zucchini Noodles</t>
  </si>
  <si>
    <t>Harvest Beef Stew</t>
  </si>
  <si>
    <t>Avocado Caprese Chicken Salad</t>
  </si>
  <si>
    <t>Almond Dijon Chicken Bake</t>
  </si>
  <si>
    <t>Chicken Parmesan Zucchini</t>
  </si>
  <si>
    <t>Sheet Pan Mini Meatloaves and Roasted Broccoli</t>
  </si>
  <si>
    <t>Sour Cream and Onion Burgers</t>
  </si>
  <si>
    <t>Split Chicken Breasts, Taco Chicken</t>
  </si>
  <si>
    <t xml:space="preserve">Grilled Balsamic Chicken </t>
  </si>
  <si>
    <t>Tex Mex Instant Pot Chicken</t>
  </si>
  <si>
    <t>Scrambled Eggs with Smoked Salmon and Asparagus</t>
  </si>
  <si>
    <t>Simple Pork Stir Fry</t>
  </si>
  <si>
    <t>Quick Beef and Vegetable Stoup</t>
  </si>
  <si>
    <t>Turkey Broccoli and Cauliflower Rice Casserole</t>
  </si>
  <si>
    <t>Cowboy Beef Stew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</si>
</sst>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Times"/>
      <family val="1"/>
    </font>
    <font>
      <u/>
      <sz val="12"/>
      <color rgb="FF0000FF"/>
      <name val="Times"/>
      <family val="1"/>
    </font>
    <font>
      <u/>
      <sz val="10"/>
      <color theme="10"/>
      <name val="Arial"/>
      <family val="2"/>
    </font>
    <font>
      <u/>
      <sz val="12"/>
      <color theme="10"/>
      <name val="Times"/>
      <family val="1"/>
    </font>
    <font>
      <u/>
      <sz val="12"/>
      <color rgb="FF4472C4"/>
      <name val="Times"/>
      <family val="1"/>
    </font>
    <font>
      <i/>
      <u/>
      <sz val="10"/>
      <color theme="10"/>
      <name val="Arial"/>
      <family val="2"/>
    </font>
    <font>
      <sz val="12"/>
      <color theme="1"/>
      <name val="Times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1" fillId="0" borderId="1" xfId="1" applyBorder="1"/>
    <xf numFmtId="0" fontId="4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3" fillId="3" borderId="1" xfId="0" applyFont="1" applyFill="1" applyBorder="1"/>
    <xf numFmtId="0" fontId="8" fillId="0" borderId="1" xfId="0" applyFont="1" applyBorder="1"/>
    <xf numFmtId="0" fontId="8" fillId="3" borderId="1" xfId="0" applyFont="1" applyFill="1" applyBorder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oodcoach.me/recipe/instant-pot-pesto-chicken/" TargetMode="External"/><Relationship Id="rId21" Type="http://schemas.openxmlformats.org/officeDocument/2006/relationships/hyperlink" Target="https://www.foodcoach.me/recipe/green-enchilada-pork-chili/" TargetMode="External"/><Relationship Id="rId42" Type="http://schemas.openxmlformats.org/officeDocument/2006/relationships/hyperlink" Target="https://www.foodcoach.me/recipe/no-cook-meal-chicken-sausage-and-pineapple-skewers/" TargetMode="External"/><Relationship Id="rId47" Type="http://schemas.openxmlformats.org/officeDocument/2006/relationships/hyperlink" Target="https://www.foodcoach.me/egg-roll-salad-jars/" TargetMode="External"/><Relationship Id="rId63" Type="http://schemas.openxmlformats.org/officeDocument/2006/relationships/hyperlink" Target="https://www.bariatricfoodcoach.com/nacho-chicken-chili/" TargetMode="External"/><Relationship Id="rId68" Type="http://schemas.openxmlformats.org/officeDocument/2006/relationships/hyperlink" Target="https://www.bariatricfoodcoach.com/barbecue-beef-fajitas-2/" TargetMode="External"/><Relationship Id="rId16" Type="http://schemas.openxmlformats.org/officeDocument/2006/relationships/hyperlink" Target="https://www.foodcoach.me/recipe/asian-chicken-thighs-with-cauliflower-rice/" TargetMode="External"/><Relationship Id="rId11" Type="http://schemas.openxmlformats.org/officeDocument/2006/relationships/hyperlink" Target="https://www.foodcoach.me/recipe/instant-pot-barbecue-shredded-pork/" TargetMode="External"/><Relationship Id="rId24" Type="http://schemas.openxmlformats.org/officeDocument/2006/relationships/hyperlink" Target="https://www.foodcoach.me/recipe/instant-pot-classic-chili/" TargetMode="External"/><Relationship Id="rId32" Type="http://schemas.openxmlformats.org/officeDocument/2006/relationships/hyperlink" Target="https://www.foodcoach.me/?p=37651&amp;preview=true&amp;preview_id=37651" TargetMode="External"/><Relationship Id="rId37" Type="http://schemas.openxmlformats.org/officeDocument/2006/relationships/hyperlink" Target="https://www.foodcoach.me/recipe/oven-roasted-vegetables-2/" TargetMode="External"/><Relationship Id="rId40" Type="http://schemas.openxmlformats.org/officeDocument/2006/relationships/hyperlink" Target="https://www.foodcoach.me/?post_type=recipe&amp;p=62447" TargetMode="External"/><Relationship Id="rId45" Type="http://schemas.openxmlformats.org/officeDocument/2006/relationships/hyperlink" Target="https://www.foodcoach.me/shrimp-and-cauliflower-grits-2/" TargetMode="External"/><Relationship Id="rId53" Type="http://schemas.openxmlformats.org/officeDocument/2006/relationships/hyperlink" Target="https://www.bariatricfoodcoach.com/honey-mustard-pork-chops-2/" TargetMode="External"/><Relationship Id="rId58" Type="http://schemas.openxmlformats.org/officeDocument/2006/relationships/hyperlink" Target="https://www.bariatricfoodcoach.com/slow-cooker-beef-fajitas/" TargetMode="External"/><Relationship Id="rId66" Type="http://schemas.openxmlformats.org/officeDocument/2006/relationships/hyperlink" Target="https://www.bariatricfoodcoach.com/pumpkin-pie-spice-coffee/" TargetMode="External"/><Relationship Id="rId74" Type="http://schemas.openxmlformats.org/officeDocument/2006/relationships/hyperlink" Target="https://www.bariatricfoodcoach.com/recipe/cowboy-stew/" TargetMode="External"/><Relationship Id="rId5" Type="http://schemas.openxmlformats.org/officeDocument/2006/relationships/hyperlink" Target="https://www.foodcoach.me/recipe/kickin-chipotle-beef-burgers/" TargetMode="External"/><Relationship Id="rId61" Type="http://schemas.openxmlformats.org/officeDocument/2006/relationships/hyperlink" Target="https://www.foodcoach.me/recipe/instant-pot-boiled-eggs/" TargetMode="External"/><Relationship Id="rId19" Type="http://schemas.openxmlformats.org/officeDocument/2006/relationships/hyperlink" Target="https://www.foodcoach.me/chicken-zoodle-stew/" TargetMode="External"/><Relationship Id="rId14" Type="http://schemas.openxmlformats.org/officeDocument/2006/relationships/hyperlink" Target="https://www.foodcoach.me/recipe/almond-crusted-pork-chops/" TargetMode="External"/><Relationship Id="rId22" Type="http://schemas.openxmlformats.org/officeDocument/2006/relationships/hyperlink" Target="https://www.foodcoach.me/recipe/instant-pot-barbecue-chicken-and-carrots/" TargetMode="External"/><Relationship Id="rId27" Type="http://schemas.openxmlformats.org/officeDocument/2006/relationships/hyperlink" Target="https://www.foodcoach.me/recipe/instant-pot-pesto-pork-tenderloin/" TargetMode="External"/><Relationship Id="rId30" Type="http://schemas.openxmlformats.org/officeDocument/2006/relationships/hyperlink" Target="https://www.foodcoach.me/recipe/italian-zucchini-stew/" TargetMode="External"/><Relationship Id="rId35" Type="http://schemas.openxmlformats.org/officeDocument/2006/relationships/hyperlink" Target="https://www.foodcoach.me/recipe/tuscan-roast-and-carrots-instant-pot-or-slow-cooker/" TargetMode="External"/><Relationship Id="rId43" Type="http://schemas.openxmlformats.org/officeDocument/2006/relationships/hyperlink" Target="https://www.foodcoach.me/instant-pot-pork-tenderloin-with-apples-and-rosemary/" TargetMode="External"/><Relationship Id="rId48" Type="http://schemas.openxmlformats.org/officeDocument/2006/relationships/hyperlink" Target="https://www.foodcoach.me/turkey-kielbasa-and-sweet-peppers-skillet" TargetMode="External"/><Relationship Id="rId56" Type="http://schemas.openxmlformats.org/officeDocument/2006/relationships/hyperlink" Target="https://www.bariatricfoodcoach.com/greek-steak-bowl/" TargetMode="External"/><Relationship Id="rId64" Type="http://schemas.openxmlformats.org/officeDocument/2006/relationships/hyperlink" Target="https://www.bariatricfoodcoach.com/turkey-and-zucchini-stir-fry/" TargetMode="External"/><Relationship Id="rId69" Type="http://schemas.openxmlformats.org/officeDocument/2006/relationships/hyperlink" Target="https://www.bariatricfoodcoach.com/turkey-pesto-meatballs-and-zucchini-noodles/" TargetMode="External"/><Relationship Id="rId77" Type="http://schemas.openxmlformats.org/officeDocument/2006/relationships/comments" Target="../comments1.xml"/><Relationship Id="rId8" Type="http://schemas.openxmlformats.org/officeDocument/2006/relationships/hyperlink" Target="https://www.foodcoach.me/recipe/easy-sunday-onion-meatloaf/" TargetMode="External"/><Relationship Id="rId51" Type="http://schemas.openxmlformats.org/officeDocument/2006/relationships/hyperlink" Target="https://www.bariatricfoodcoach.com/air-fryer-brussels-sprouts-2/" TargetMode="External"/><Relationship Id="rId72" Type="http://schemas.openxmlformats.org/officeDocument/2006/relationships/hyperlink" Target="https://www.bariatricfoodcoach.com/quick-beef-and-vegetable-stoup/" TargetMode="External"/><Relationship Id="rId3" Type="http://schemas.openxmlformats.org/officeDocument/2006/relationships/hyperlink" Target="https://www.foodcoach.me/recipe/caesar-grilled-pork-chops/" TargetMode="External"/><Relationship Id="rId12" Type="http://schemas.openxmlformats.org/officeDocument/2006/relationships/hyperlink" Target="https://www.foodcoach.me/recipe/mexican-stuffed-peppers-with-cauliflower-rice/" TargetMode="External"/><Relationship Id="rId17" Type="http://schemas.openxmlformats.org/officeDocument/2006/relationships/hyperlink" Target="https://www.foodcoach.me/recipe/asian-shrimp-zucchini-pasta/" TargetMode="External"/><Relationship Id="rId25" Type="http://schemas.openxmlformats.org/officeDocument/2006/relationships/hyperlink" Target="https://www.foodcoach.me/recipe/instant-pot-classic-shredded-beef-roast/" TargetMode="External"/><Relationship Id="rId33" Type="http://schemas.openxmlformats.org/officeDocument/2006/relationships/hyperlink" Target="https://www.foodcoach.me/recipe/sundays-beef-stoup/" TargetMode="External"/><Relationship Id="rId38" Type="http://schemas.openxmlformats.org/officeDocument/2006/relationships/hyperlink" Target="https://www.foodcoach.me/recipe/grilled-vegetable-salad/" TargetMode="External"/><Relationship Id="rId46" Type="http://schemas.openxmlformats.org/officeDocument/2006/relationships/hyperlink" Target="https://www.foodcoach.me/stuffed-yellow-pepper-skillet/" TargetMode="External"/><Relationship Id="rId59" Type="http://schemas.openxmlformats.org/officeDocument/2006/relationships/hyperlink" Target="https://www.bariatricfoodcoach.com/shredded-barbecue-chicken/" TargetMode="External"/><Relationship Id="rId67" Type="http://schemas.openxmlformats.org/officeDocument/2006/relationships/hyperlink" Target="https://www.bariatricfoodcoach.com/harvest-chicken-stew-2/" TargetMode="External"/><Relationship Id="rId20" Type="http://schemas.openxmlformats.org/officeDocument/2006/relationships/hyperlink" Target="https://www.foodcoach.me/recipe/chopped-broccoli-kale-salad/" TargetMode="External"/><Relationship Id="rId41" Type="http://schemas.openxmlformats.org/officeDocument/2006/relationships/hyperlink" Target="https://www.foodcoach.me/turkey-sausage-and-veggies-packet/" TargetMode="External"/><Relationship Id="rId54" Type="http://schemas.openxmlformats.org/officeDocument/2006/relationships/hyperlink" Target="https://www.bariatricfoodcoach.com/skillet-roasted-carrots-2/" TargetMode="External"/><Relationship Id="rId62" Type="http://schemas.openxmlformats.org/officeDocument/2006/relationships/hyperlink" Target="https://www.bariatricfoodcoach.com/crockpot-classic-meatloaf/" TargetMode="External"/><Relationship Id="rId70" Type="http://schemas.openxmlformats.org/officeDocument/2006/relationships/hyperlink" Target="https://www.bariatricfoodcoach.com/harvest-beef-stew/" TargetMode="External"/><Relationship Id="rId75" Type="http://schemas.openxmlformats.org/officeDocument/2006/relationships/hyperlink" Target="https://www.bariatricfoodcoach.com/simple-pork-stir-fry/" TargetMode="External"/><Relationship Id="rId1" Type="http://schemas.openxmlformats.org/officeDocument/2006/relationships/hyperlink" Target="https://www.foodcoach.me/recipe/asian-peanut-chicken-skewers/" TargetMode="External"/><Relationship Id="rId6" Type="http://schemas.openxmlformats.org/officeDocument/2006/relationships/hyperlink" Target="https://www.foodcoach.me/recipe/beefy-chili-stoup/" TargetMode="External"/><Relationship Id="rId15" Type="http://schemas.openxmlformats.org/officeDocument/2006/relationships/hyperlink" Target="https://www.foodcoach.me/low-cal-holiday-almost-eggnog/" TargetMode="External"/><Relationship Id="rId23" Type="http://schemas.openxmlformats.org/officeDocument/2006/relationships/hyperlink" Target="https://www.foodcoach.me/wp-admin/post.php?post=37602&amp;action=edit" TargetMode="External"/><Relationship Id="rId28" Type="http://schemas.openxmlformats.org/officeDocument/2006/relationships/hyperlink" Target="https://www.foodcoach.me/recipe/instant-pot-taco-chicken/" TargetMode="External"/><Relationship Id="rId36" Type="http://schemas.openxmlformats.org/officeDocument/2006/relationships/hyperlink" Target="https://www.foodcoach.me/recipe/zucchini-turkey-burgers/" TargetMode="External"/><Relationship Id="rId49" Type="http://schemas.openxmlformats.org/officeDocument/2006/relationships/hyperlink" Target="https://www.foodcoach.me/chicken-pot-pie-stew-2" TargetMode="External"/><Relationship Id="rId57" Type="http://schemas.openxmlformats.org/officeDocument/2006/relationships/hyperlink" Target="https://www.bariatricfoodcoach.com/baked-blackened-chicken/" TargetMode="External"/><Relationship Id="rId10" Type="http://schemas.openxmlformats.org/officeDocument/2006/relationships/hyperlink" Target="https://www.foodcoach.me/recipe/ham-and-swiss-chicken-with-mushrooms-and-tomatoes/" TargetMode="External"/><Relationship Id="rId31" Type="http://schemas.openxmlformats.org/officeDocument/2006/relationships/hyperlink" Target="https://www.foodcoach.me/recipe/low-carb-dijon-shrimp-skillet/" TargetMode="External"/><Relationship Id="rId44" Type="http://schemas.openxmlformats.org/officeDocument/2006/relationships/hyperlink" Target="https://www.foodcoach.me/instant-pot-chicken-enchilada/" TargetMode="External"/><Relationship Id="rId52" Type="http://schemas.openxmlformats.org/officeDocument/2006/relationships/hyperlink" Target="https://www.bariatricfoodcoach.com/air-fryer-steak-and-mushrooms/" TargetMode="External"/><Relationship Id="rId60" Type="http://schemas.openxmlformats.org/officeDocument/2006/relationships/hyperlink" Target="https://www.bariatricfoodcoach.com/barbecue-chicken-kebabs/" TargetMode="External"/><Relationship Id="rId65" Type="http://schemas.openxmlformats.org/officeDocument/2006/relationships/hyperlink" Target="https://www.bariatricfoodcoach.com/bariatric-friendly-crack-chicken/" TargetMode="External"/><Relationship Id="rId73" Type="http://schemas.openxmlformats.org/officeDocument/2006/relationships/hyperlink" Target="https://www.bariatricfoodcoach.com/turkey-broccoli-and-cauliflower-rice-casserole/" TargetMode="External"/><Relationship Id="rId4" Type="http://schemas.openxmlformats.org/officeDocument/2006/relationships/hyperlink" Target="https://www.foodcoach.me/recipe/greek-chicken-bari-bento-box/" TargetMode="External"/><Relationship Id="rId9" Type="http://schemas.openxmlformats.org/officeDocument/2006/relationships/hyperlink" Target="https://www.foodcoach.me/recipe/green-enchilada-pork-chili/" TargetMode="External"/><Relationship Id="rId13" Type="http://schemas.openxmlformats.org/officeDocument/2006/relationships/hyperlink" Target="https://www.foodcoach.me/recipe/rosemary-tomato-beef-skillet/" TargetMode="External"/><Relationship Id="rId18" Type="http://schemas.openxmlformats.org/officeDocument/2006/relationships/hyperlink" Target="https://www.foodcoach.me/recipe/barbecue-cheddar-meatballs/" TargetMode="External"/><Relationship Id="rId39" Type="http://schemas.openxmlformats.org/officeDocument/2006/relationships/hyperlink" Target="https://www.foodcoach.me/?post_type=recipe&amp;p=62141" TargetMode="External"/><Relationship Id="rId34" Type="http://schemas.openxmlformats.org/officeDocument/2006/relationships/hyperlink" Target="https://www.foodcoach.me/recipe/taco-salad-in-a-jar/" TargetMode="External"/><Relationship Id="rId50" Type="http://schemas.openxmlformats.org/officeDocument/2006/relationships/hyperlink" Target="https://www.bariatricfoodcoach.com/turkey-meatball-soup-3/" TargetMode="External"/><Relationship Id="rId55" Type="http://schemas.openxmlformats.org/officeDocument/2006/relationships/hyperlink" Target="https://www.bariatricfoodcoach.com/queso-chicken-chili-2/" TargetMode="External"/><Relationship Id="rId76" Type="http://schemas.openxmlformats.org/officeDocument/2006/relationships/vmlDrawing" Target="../drawings/vmlDrawing1.vml"/><Relationship Id="rId7" Type="http://schemas.openxmlformats.org/officeDocument/2006/relationships/hyperlink" Target="https://www.foodcoach.me/recipe/chicken-cacciatore/" TargetMode="External"/><Relationship Id="rId71" Type="http://schemas.openxmlformats.org/officeDocument/2006/relationships/hyperlink" Target="https://www.bariatricfoodcoach.com/avocado-caprese-chicken-salad/" TargetMode="External"/><Relationship Id="rId2" Type="http://schemas.openxmlformats.org/officeDocument/2006/relationships/hyperlink" Target="https://www.foodcoach.me/recipe/beef-and-ratatouille-skillet/" TargetMode="External"/><Relationship Id="rId29" Type="http://schemas.openxmlformats.org/officeDocument/2006/relationships/hyperlink" Target="https://www.foodcoach.me/recipe/instant-pot-turkey-bur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B99B-5FD7-C843-A562-67C0DEF0826E}">
  <dimension ref="A1:A576"/>
  <sheetViews>
    <sheetView tabSelected="1" workbookViewId="0">
      <selection activeCell="A2" sqref="A2"/>
    </sheetView>
  </sheetViews>
  <sheetFormatPr baseColWidth="10" defaultRowHeight="16"/>
  <cols>
    <col min="1" max="1" width="61.5" customWidth="1"/>
  </cols>
  <sheetData>
    <row r="1" spans="1:1" ht="17">
      <c r="A1" s="1" t="s">
        <v>0</v>
      </c>
    </row>
    <row r="2" spans="1:1">
      <c r="A2" s="2" t="str">
        <f>HYPERLINK("https://www.foodcoach.me/recipe/20-minute-taco-chili/","20 Minute Taco Chili")</f>
        <v>20 Minute Taco Chili</v>
      </c>
    </row>
    <row r="3" spans="1:1">
      <c r="A3" s="2" t="str">
        <f>HYPERLINK("https://www.foodcoach.me/recipe/3-ingredient-appetizers-feta-stuffed-watermelon-blocks/","3 Ingredient Appetizers - Feta Stuffed Watermelon Blocks")</f>
        <v>3 Ingredient Appetizers - Feta Stuffed Watermelon Blocks</v>
      </c>
    </row>
    <row r="4" spans="1:1">
      <c r="A4" s="2" t="str">
        <f>HYPERLINK("https://www.foodcoach.me/recipe/4-ingredient-pesto-chicken-bake-wls-recipes/","4 Ingredient Pesto Chicken Bake - WLS Recipes")</f>
        <v>4 Ingredient Pesto Chicken Bake - WLS Recipes</v>
      </c>
    </row>
    <row r="5" spans="1:1">
      <c r="A5" s="2" t="str">
        <f>HYPERLINK("https://www.foodcoach.me/recipe/5-minute-zucchini-meatballs/","5 Minute Zucchini &amp; Meatballs")</f>
        <v>5 Minute Zucchini &amp; Meatballs</v>
      </c>
    </row>
    <row r="6" spans="1:1">
      <c r="A6" s="3" t="s">
        <v>1</v>
      </c>
    </row>
    <row r="7" spans="1:1">
      <c r="A7" s="4" t="s">
        <v>2</v>
      </c>
    </row>
    <row r="8" spans="1:1">
      <c r="A8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4" t="s">
        <v>6</v>
      </c>
    </row>
    <row r="12" spans="1:1">
      <c r="A12" s="2" t="str">
        <f>HYPERLINK("https://www.foodcoach.me/recipe/aloha-hawaiian-burger-weight-loss-surgery-recipe/","Aloha Hawaiian Burger - Weight Loss Surgery Recipe")</f>
        <v>Aloha Hawaiian Burger - Weight Loss Surgery Recipe</v>
      </c>
    </row>
    <row r="13" spans="1:1">
      <c r="A13" s="2" t="str">
        <f>HYPERLINK("https://www.foodcoach.me/recipe/aromatics-infused-chicken-broth/","Aromatics Infused Chicken Broth")</f>
        <v>Aromatics Infused Chicken Broth</v>
      </c>
    </row>
    <row r="14" spans="1:1">
      <c r="A14" s="2" t="str">
        <f>HYPERLINK("https://www.foodcoach.me/recipe/arugala-salad-with-pears-gruyere-cheese-pumpkin-seeds/","Arugala Salad with Pears, Gruyere Cheese &amp; Pumpkin Seeds")</f>
        <v>Arugala Salad with Pears, Gruyere Cheese &amp; Pumpkin Seeds</v>
      </c>
    </row>
    <row r="15" spans="1:1">
      <c r="A15" s="2" t="str">
        <f>HYPERLINK("https://www.foodcoach.me/recipe/asian-chicken-bowl/","Asian Chicken Bowl")</f>
        <v>Asian Chicken Bowl</v>
      </c>
    </row>
    <row r="16" spans="1:1">
      <c r="A16" s="4" t="s">
        <v>7</v>
      </c>
    </row>
    <row r="17" spans="1:1">
      <c r="A17" s="4" t="s">
        <v>8</v>
      </c>
    </row>
    <row r="18" spans="1:1">
      <c r="A18" s="4" t="s">
        <v>9</v>
      </c>
    </row>
    <row r="19" spans="1:1">
      <c r="A19" s="2" t="str">
        <f>HYPERLINK("https://www.foodcoach.me/recipe/asparagus-salad-with-roast-chicken/","Asparagus Salad with Roast Chicken")</f>
        <v>Asparagus Salad with Roast Chicken</v>
      </c>
    </row>
    <row r="20" spans="1:1">
      <c r="A20" s="2" t="str">
        <f>HYPERLINK("https://www.foodcoach.me/recipe/avocado-chicken-salad/","Avocado Chicken Salad - Bariatric Recipes")</f>
        <v>Avocado Chicken Salad - Bariatric Recipes</v>
      </c>
    </row>
    <row r="21" spans="1:1">
      <c r="A21" s="2" t="str">
        <f>HYPERLINK("https://www.foodcoach.me/recipe/baby-carrots-toasted-walnuts/","Baby Carrots with Toasted Walnuts")</f>
        <v>Baby Carrots with Toasted Walnuts</v>
      </c>
    </row>
    <row r="22" spans="1:1">
      <c r="A22" s="2" t="str">
        <f>HYPERLINK("https://www.foodcoach.me/recipe/bacon-veggie-frittata/","Bacon &amp; Veggie Frittata - WLS Recipes")</f>
        <v>Bacon &amp; Veggie Frittata - WLS Recipes</v>
      </c>
    </row>
    <row r="23" spans="1:1">
      <c r="A23" s="2" t="str">
        <f>HYPERLINK("https://www.foodcoach.me/recipe/turkey-bacon-spinach-sliders-wls-burger/","Bacon Spinach Sliders - WLS Burger")</f>
        <v>Bacon Spinach Sliders - WLS Burger</v>
      </c>
    </row>
    <row r="24" spans="1:1">
      <c r="A24" s="2" t="str">
        <f>HYPERLINK("https://www.foodcoach.me/recipe/bacon-wrapped-brussels-sprouts/","Bacon Wrapped Brussels Sprouts")</f>
        <v>Bacon Wrapped Brussels Sprouts</v>
      </c>
    </row>
    <row r="25" spans="1:1">
      <c r="A25" s="2" t="str">
        <f>HYPERLINK("https://www.foodcoach.me/recipe/bacon-wrapped-honey-mustard-bites/","Bacon Wrapped Honey Mustard Bites")</f>
        <v>Bacon Wrapped Honey Mustard Bites</v>
      </c>
    </row>
    <row r="26" spans="1:1">
      <c r="A26" s="2" t="str">
        <f>HYPERLINK("https://www.foodcoach.me/recipe/bacon-wrapped-ranch-chicken/","Bacon Wrapped Ranch Chicken - WLS Recipes")</f>
        <v>Bacon Wrapped Ranch Chicken - WLS Recipes</v>
      </c>
    </row>
    <row r="27" spans="1:1">
      <c r="A27" s="5" t="s">
        <v>10</v>
      </c>
    </row>
    <row r="28" spans="1:1">
      <c r="A28" s="2" t="str">
        <f>HYPERLINK("https://www.foodcoach.me/recipe/baked-chicken-caesar-slaw/","Baked Chicken with Caesar Slaw")</f>
        <v>Baked Chicken with Caesar Slaw</v>
      </c>
    </row>
    <row r="29" spans="1:1">
      <c r="A29" s="2" t="str">
        <f>HYPERLINK("https://www.foodcoach.me/recipe/baked-chicken-creamy-peach-sauce/","Baked Chicken with Creamy Peach Sauce")</f>
        <v>Baked Chicken with Creamy Peach Sauce</v>
      </c>
    </row>
    <row r="30" spans="1:1">
      <c r="A30" s="2" t="str">
        <f>HYPERLINK("https://www.foodcoach.me/recipe/baked-pork-apples/","Baked Pork with Apples")</f>
        <v>Baked Pork with Apples</v>
      </c>
    </row>
    <row r="31" spans="1:1">
      <c r="A31" s="2" t="str">
        <f>HYPERLINK("https://www.foodcoach.me/recipe/baked-salmon-cakes/","Baked Salmon Cakes")</f>
        <v>Baked Salmon Cakes</v>
      </c>
    </row>
    <row r="32" spans="1:1">
      <c r="A32" s="2" t="str">
        <f>HYPERLINK("https://www.foodcoach.me/recipe/baked-swiss-chicken-bake-eat-twice/","Baked Swiss Chicken **Bake Once, Eat Twice**")</f>
        <v>Baked Swiss Chicken **Bake Once, Eat Twice**</v>
      </c>
    </row>
    <row r="33" spans="1:1">
      <c r="A33" s="2" t="str">
        <f>HYPERLINK("https://www.foodcoach.me/recipe/balsamic-chicken-summer-squash-salad/","Balsamic Chicken &amp; Summer Squash Salad")</f>
        <v>Balsamic Chicken &amp; Summer Squash Salad</v>
      </c>
    </row>
    <row r="34" spans="1:1">
      <c r="A34" s="2" t="str">
        <f>HYPERLINK("https://www.foodcoach.me/recipe/banana-cream-protein-shake/","Banana Cream Protein Shake")</f>
        <v>Banana Cream Protein Shake</v>
      </c>
    </row>
    <row r="35" spans="1:1">
      <c r="A35" s="2" t="str">
        <f>HYPERLINK("https://www.foodcoach.me/recipe/banana-muffin-in-a-mug-bariatric-sweet-treat/","Banana Muffin in a Mug - Bariatric Sweet Treat")</f>
        <v>Banana Muffin in a Mug - Bariatric Sweet Treat</v>
      </c>
    </row>
    <row r="36" spans="1:1">
      <c r="A36" s="2" t="str">
        <f>HYPERLINK("https://www.foodcoach.me/recipe/banana-nut-protein-pancakes/","Banana Nut Protein Pancakes - WLS Breakfast Recipe")</f>
        <v>Banana Nut Protein Pancakes - WLS Breakfast Recipe</v>
      </c>
    </row>
    <row r="37" spans="1:1">
      <c r="A37" s="2" t="str">
        <f>HYPERLINK("https://www.foodcoach.me/recipe/barbecue-beef-broccoli-bowl/","Barbecue Beef and Broccoli Bowl")</f>
        <v>Barbecue Beef and Broccoli Bowl</v>
      </c>
    </row>
    <row r="38" spans="1:1">
      <c r="A38" s="4" t="s">
        <v>11</v>
      </c>
    </row>
    <row r="39" spans="1:1">
      <c r="A39" s="2" t="str">
        <f>HYPERLINK("https://www.foodcoach.me/recipe/barbecue-chicken-veggies-foil-pack/","Barbecue Chicken and Veggies Foil Pack")</f>
        <v>Barbecue Chicken and Veggies Foil Pack</v>
      </c>
    </row>
    <row r="40" spans="1:1">
      <c r="A40" s="2" t="str">
        <f>HYPERLINK("https://www.foodcoach.me/recipe/barbecue-chicken-salad/","Barbecue Chicken Salad - Bariatric Recipes")</f>
        <v>Barbecue Chicken Salad - Bariatric Recipes</v>
      </c>
    </row>
    <row r="41" spans="1:1">
      <c r="A41" s="5" t="s">
        <v>12</v>
      </c>
    </row>
    <row r="42" spans="1:1">
      <c r="A42" s="2" t="str">
        <f>HYPERLINK("https://www.foodcoach.me/recipe/barbecue-pork-tenderloin-parmesan-roasted-carrots/","Barbecue Pork Tenderloin &amp; Parmesan Roasted Carrots")</f>
        <v>Barbecue Pork Tenderloin &amp; Parmesan Roasted Carrots</v>
      </c>
    </row>
    <row r="43" spans="1:1">
      <c r="A43" s="2" t="str">
        <f>HYPERLINK("https://www.foodcoach.me/recipe/barbecue-salmon/","Barbecue Salmon - Bariatric Friendly 2 Ingredient Meal")</f>
        <v>Barbecue Salmon - Bariatric Friendly 2 Ingredient Meal</v>
      </c>
    </row>
    <row r="44" spans="1:1">
      <c r="A44" s="2" t="str">
        <f>HYPERLINK("https://www.foodcoach.me/recipe/barbecue-turkey-chili/","Barbecue Turkey Chili")</f>
        <v>Barbecue Turkey Chili</v>
      </c>
    </row>
    <row r="45" spans="1:1">
      <c r="A45" s="2" t="str">
        <f>HYPERLINK("https://www.foodcoach.me/recipe/bariatric-friendly-chocolate-covered-strawberries/","Bariatric Friendly Chocolate Covered Strawberries")</f>
        <v>Bariatric Friendly Chocolate Covered Strawberries</v>
      </c>
    </row>
    <row r="46" spans="1:1">
      <c r="A46" s="2" t="str">
        <f>HYPERLINK("https://www.foodcoach.me/recipe/bariatric-friendly-creamy-hot-cocoa/","Bariatric Friendly Creamy Hot Cocoa")</f>
        <v>Bariatric Friendly Creamy Hot Cocoa</v>
      </c>
    </row>
    <row r="47" spans="1:1">
      <c r="A47" s="2" t="str">
        <f>HYPERLINK("https://www.foodcoach.me/recipe/bariatric-friendly-gumbo-rice-free/","Bariatric Friendly Gumbo! (Rice Free)")</f>
        <v>Bariatric Friendly Gumbo! (Rice Free)</v>
      </c>
    </row>
    <row r="48" spans="1:1">
      <c r="A48" s="2" t="str">
        <f>HYPERLINK("https://www.foodcoach.me/recipe/bariatric-friendly-pumpkin-spice-latte/","Bariatric Friendly Pumpkin Spice Latte *Video*")</f>
        <v>Bariatric Friendly Pumpkin Spice Latte *Video*</v>
      </c>
    </row>
    <row r="49" spans="1:1">
      <c r="A49" s="2" t="str">
        <f>HYPERLINK("https://www.foodcoach.me/recipe/bariatric-mocha-latte/","Bariatric Mocha Latte")</f>
        <v>Bariatric Mocha Latte</v>
      </c>
    </row>
    <row r="50" spans="1:1">
      <c r="A50" s="2" t="str">
        <f>HYPERLINK("https://www.foodcoach.me/recipe/simple-grilled-pork-medallions/","Bariatric Sized Grilled Pork Medallions")</f>
        <v>Bariatric Sized Grilled Pork Medallions</v>
      </c>
    </row>
    <row r="51" spans="1:1">
      <c r="A51" s="2" t="str">
        <f>HYPERLINK("https://www.foodcoach.me/recipe/enchilada-eggs/","Bariatric Soft Diet - Enchilada Eggs")</f>
        <v>Bariatric Soft Diet - Enchilada Eggs</v>
      </c>
    </row>
    <row r="52" spans="1:1">
      <c r="A52" s="2" t="str">
        <f>HYPERLINK("https://www.foodcoach.me/recipe/basil-and-garlic-grilled-chicken-postop-wls-recipe/","Basil and Garlic Grilled Chicken")</f>
        <v>Basil and Garlic Grilled Chicken</v>
      </c>
    </row>
    <row r="53" spans="1:1">
      <c r="A53" s="2" t="str">
        <f>HYPERLINK("https://www.foodcoach.me/recipe/basil-lemonade/","Basil Lemonade")</f>
        <v>Basil Lemonade</v>
      </c>
    </row>
    <row r="54" spans="1:1">
      <c r="A54" s="2" t="str">
        <f>HYPERLINK("https://www.foodcoach.me/recipe/basil-tomato-tossed-side-salad/","Basil Tomato Tossed Side Salad")</f>
        <v>Basil Tomato Tossed Side Salad</v>
      </c>
    </row>
    <row r="55" spans="1:1">
      <c r="A55" s="2" t="str">
        <f>HYPERLINK("https://www.foodcoach.me/recipe/bbq-mustard-meatballs-fast-wls-dinner/","BBQ Mustard Meatballs - Fast WLS Dinner")</f>
        <v>BBQ Mustard Meatballs - Fast WLS Dinner</v>
      </c>
    </row>
    <row r="56" spans="1:1">
      <c r="A56" s="2" t="str">
        <f>HYPERLINK("https://www.foodcoach.me/recipe/bbq-pineapple-chicken-foil-pack/","BBQ Pineapple Chicken Foil Pack")</f>
        <v>BBQ Pineapple Chicken Foil Pack</v>
      </c>
    </row>
    <row r="57" spans="1:1">
      <c r="A57" s="4" t="s">
        <v>13</v>
      </c>
    </row>
    <row r="58" spans="1:1">
      <c r="A58" s="4" t="s">
        <v>14</v>
      </c>
    </row>
    <row r="59" spans="1:1">
      <c r="A59" s="2" t="str">
        <f>HYPERLINK("https://www.foodcoach.me/recipe/berry-cream-protein-shake/","Berry Cream Protein Shake")</f>
        <v>Berry Cream Protein Shake</v>
      </c>
    </row>
    <row r="60" spans="1:1">
      <c r="A60" s="2" t="str">
        <f>HYPERLINK("https://www.foodcoach.me/recipe/black-bean-and-lime-puree-bariatric-pureed-diet/","Black Bean and Lime Puree - Bariatric Pureed Diet")</f>
        <v>Black Bean and Lime Puree - Bariatric Pureed Diet</v>
      </c>
    </row>
    <row r="61" spans="1:1">
      <c r="A61" s="2" t="str">
        <f>HYPERLINK("https://www.foodcoach.me/recipe/black-bean-beef-burger/","Black Bean Beef Burger")</f>
        <v>Black Bean Beef Burger</v>
      </c>
    </row>
    <row r="62" spans="1:1">
      <c r="A62" s="2" t="str">
        <f>HYPERLINK("https://www.foodcoach.me/recipe/black-raspberry-lemonade/","Black Raspberry Lemonade - Bariatric Mocktail")</f>
        <v>Black Raspberry Lemonade - Bariatric Mocktail</v>
      </c>
    </row>
    <row r="63" spans="1:1">
      <c r="A63" s="2" t="str">
        <f>HYPERLINK("https://www.foodcoach.me/recipe/blt-chicken-salad/","BLT Chicken Salad")</f>
        <v>BLT Chicken Salad</v>
      </c>
    </row>
    <row r="64" spans="1:1">
      <c r="A64" s="2" t="s">
        <v>15</v>
      </c>
    </row>
    <row r="65" spans="1:1">
      <c r="A65" s="2" t="str">
        <f>HYPERLINK("https://www.foodcoach.me/recipe/blue-cheese-mini-meatloaf/","Blue Cheese Mini Meatloaf")</f>
        <v>Blue Cheese Mini Meatloaf</v>
      </c>
    </row>
    <row r="66" spans="1:1">
      <c r="A66" s="2" t="str">
        <f>HYPERLINK("https://www.foodcoach.me/recipe/blue-cheese-stuffed-burgers/","Blue Cheese Stuffed Burgers")</f>
        <v>Blue Cheese Stuffed Burgers</v>
      </c>
    </row>
    <row r="67" spans="1:1">
      <c r="A67" s="2" t="str">
        <f>HYPERLINK("https://www.foodcoach.me/recipe/blueberry-feta-and-pepita-side-salad/","Blueberry, Feta and Pepita Side Salad")</f>
        <v>Blueberry, Feta and Pepita Side Salad</v>
      </c>
    </row>
    <row r="68" spans="1:1">
      <c r="A68" s="2" t="str">
        <f>HYPERLINK("https://www.foodcoach.me/recipe/bread-free-chicken-nuggets/","Bread-Free Chicken Nuggets")</f>
        <v>Bread-Free Chicken Nuggets</v>
      </c>
    </row>
    <row r="69" spans="1:1">
      <c r="A69" s="2" t="str">
        <f>HYPERLINK("https://www.foodcoach.me/recipe/broccoli-cheddar-baked-fritters/","Broccoli &amp; Cheddar Baked Fritters")</f>
        <v>Broccoli &amp; Cheddar Baked Fritters</v>
      </c>
    </row>
    <row r="70" spans="1:1">
      <c r="A70" s="2" t="str">
        <f>HYPERLINK("https://www.foodcoach.me/recipe/broccoli-and-cauliflower-casserole/","Broccoli and Cauliflower Casserole")</f>
        <v>Broccoli and Cauliflower Casserole</v>
      </c>
    </row>
    <row r="71" spans="1:1">
      <c r="A71" s="2" t="str">
        <f>HYPERLINK("https://www.foodcoach.me/recipe/broccoli-and-cheese-stuffed-chicken/","Broccoli and Cheese Stuffed Chicken")</f>
        <v>Broccoli and Cheese Stuffed Chicken</v>
      </c>
    </row>
    <row r="72" spans="1:1">
      <c r="A72" s="2" t="str">
        <f>HYPERLINK("https://www.foodcoach.me/recipe/broccoli-slaw/","Broccoli Slaw - Weight Loss Surgery Recipe")</f>
        <v>Broccoli Slaw - Weight Loss Surgery Recipe</v>
      </c>
    </row>
    <row r="73" spans="1:1">
      <c r="A73" s="2" t="str">
        <f>HYPERLINK("https://www.foodcoach.me/recipe/broccoli-tomato-frittata/","Broccoli Tomato Frittata")</f>
        <v>Broccoli Tomato Frittata</v>
      </c>
    </row>
    <row r="74" spans="1:1">
      <c r="A74" s="2" t="str">
        <f>HYPERLINK("https://www.foodcoach.me/recipe/bruschetta-pork-chops/","Bruschetta Baked Pork Chops - Bariatric Recipe")</f>
        <v>Bruschetta Baked Pork Chops - Bariatric Recipe</v>
      </c>
    </row>
    <row r="75" spans="1:1">
      <c r="A75" s="2" t="str">
        <f>HYPERLINK("https://www.foodcoach.me/recipe/bruschetta-n-cheese-chicken-bake/","Bruschetta N Cheese Chicken Bake - WLS Recipes")</f>
        <v>Bruschetta N Cheese Chicken Bake - WLS Recipes</v>
      </c>
    </row>
    <row r="76" spans="1:1">
      <c r="A76" s="2" t="str">
        <f>HYPERLINK("https://www.foodcoach.me/recipe/bruschetta-topped-grilled-steaks/","Bruschetta Topped Grilled Steaks")</f>
        <v>Bruschetta Topped Grilled Steaks</v>
      </c>
    </row>
    <row r="77" spans="1:1">
      <c r="A77" s="2" t="str">
        <f>HYPERLINK("https://www.foodcoach.me/recipe/buffalo-chicken-bake/","Buffalo Chicken Bake - Bariatric Recipes")</f>
        <v>Buffalo Chicken Bake - Bariatric Recipes</v>
      </c>
    </row>
    <row r="78" spans="1:1">
      <c r="A78" s="2" t="str">
        <f>HYPERLINK("https://www.foodcoach.me/recipe/buffalo-chicken-meatballs-crockpot-recipe/","Buffalo Chicken Meatballs (Crockpot® Recipe)")</f>
        <v>Buffalo Chicken Meatballs (Crockpot® Recipe)</v>
      </c>
    </row>
    <row r="79" spans="1:1">
      <c r="A79" s="2" t="str">
        <f>HYPERLINK("https://www.foodcoach.me/recipe/buffalo-chicken-salad-wls-recipe/","Buffalo Chicken Salad - WLS Recipe")</f>
        <v>Buffalo Chicken Salad - WLS Recipe</v>
      </c>
    </row>
    <row r="80" spans="1:1">
      <c r="A80" s="2" t="str">
        <f>HYPERLINK("https://www.foodcoach.me/recipe/buffalo-chicken-skillet/","Buffalo Chicken Skillet")</f>
        <v>Buffalo Chicken Skillet</v>
      </c>
    </row>
    <row r="81" spans="1:1">
      <c r="A81" s="2" t="str">
        <f>HYPERLINK("https://www.foodcoach.me/recipe/buffalo-chicken-zucchini-casserole/","Buffalo Chicken Zucchini Casserole - Bariatric Recipes")</f>
        <v>Buffalo Chicken Zucchini Casserole - Bariatric Recipes</v>
      </c>
    </row>
    <row r="82" spans="1:1">
      <c r="A82" s="2" t="str">
        <f>HYPERLINK("https://www.foodcoach.me/recipe/buffalo-pork-chop/","Buffalo Pork Chop")</f>
        <v>Buffalo Pork Chop</v>
      </c>
    </row>
    <row r="83" spans="1:1">
      <c r="A83" s="2" t="str">
        <f>HYPERLINK("https://www.foodcoach.me/recipe/buffalo-turkey-burger/","Buffalo Turkey Burger - Bariatric Recipes")</f>
        <v>Buffalo Turkey Burger - Bariatric Recipes</v>
      </c>
    </row>
    <row r="84" spans="1:1">
      <c r="A84" s="2" t="str">
        <f>HYPERLINK("https://www.foodcoach.me/recipe/buffalo-turkey-stuffed-bell-peppers/","Buffalo Turkey Stuffed Bell Peppers")</f>
        <v>Buffalo Turkey Stuffed Bell Peppers</v>
      </c>
    </row>
    <row r="85" spans="1:1">
      <c r="A85" s="2" t="str">
        <f>HYPERLINK("https://www.foodcoach.me/recipe/bun-less-cowboy-burger/","Bun-less Cowboy Burger - WLS Recipes")</f>
        <v>Bun-less Cowboy Burger - WLS Recipes</v>
      </c>
    </row>
    <row r="86" spans="1:1">
      <c r="A86" s="2" t="str">
        <f>HYPERLINK("https://www.foodcoach.me/recipe/buttermilk-chicken-with-chopped-salad/","Buttermilk Chicken with Chopped Salad")</f>
        <v>Buttermilk Chicken with Chopped Salad</v>
      </c>
    </row>
    <row r="87" spans="1:1">
      <c r="A87" s="2" t="str">
        <f>HYPERLINK("https://www.foodcoach.me/recipe/caesar-deviled-eggs/","Caesar Deviled Eggs - Bariatric Recipe")</f>
        <v>Caesar Deviled Eggs - Bariatric Recipe</v>
      </c>
    </row>
    <row r="88" spans="1:1">
      <c r="A88" s="4" t="s">
        <v>16</v>
      </c>
    </row>
    <row r="89" spans="1:1">
      <c r="A89" s="2" t="str">
        <f>HYPERLINK("https://www.foodcoach.me/recipe/caesars-burger/","Caesars Burger - Low Carb WLS Recipe")</f>
        <v>Caesars Burger - Low Carb WLS Recipe</v>
      </c>
    </row>
    <row r="90" spans="1:1">
      <c r="A90" s="2" t="str">
        <f>HYPERLINK("https://www.foodcoach.me/recipe/107/","Cajun Seasoned Stuffed Chicken Breast")</f>
        <v>Cajun Seasoned Stuffed Chicken Breast</v>
      </c>
    </row>
    <row r="91" spans="1:1">
      <c r="A91" s="2" t="str">
        <f>HYPERLINK("https://www.foodcoach.me/recipe/california-burger/","California Burger - Low Carb WLS Recipe")</f>
        <v>California Burger - Low Carb WLS Recipe</v>
      </c>
    </row>
    <row r="92" spans="1:1">
      <c r="A92" s="2" t="str">
        <f>HYPERLINK("https://www.foodcoach.me/recipe/california-cobb-salad/","California Cobb Salad - WLS Recipe")</f>
        <v>California Cobb Salad - WLS Recipe</v>
      </c>
    </row>
    <row r="93" spans="1:1">
      <c r="A93" s="2" t="str">
        <f>HYPERLINK("https://www.foodcoach.me/recipe/caprese-pasta-bowl-wls-recipe/","Caprese ""Pasta"" Bowl - WLS Recipe")</f>
        <v>Caprese "Pasta" Bowl - WLS Recipe</v>
      </c>
    </row>
    <row r="94" spans="1:1">
      <c r="A94" s="2" t="str">
        <f>HYPERLINK("https://www.foodcoach.me/recipe/caramel-almond-protein-shake/","Caramel Almond Protein Shake")</f>
        <v>Caramel Almond Protein Shake</v>
      </c>
    </row>
    <row r="95" spans="1:1">
      <c r="A95" s="2" t="str">
        <f>HYPERLINK("https://www.foodcoach.me/recipe/caramel-frappuccino-protein-shake/","Caramel Frappuccino Protein Shake - WLS Recipes")</f>
        <v>Caramel Frappuccino Protein Shake - WLS Recipes</v>
      </c>
    </row>
    <row r="96" spans="1:1">
      <c r="A96" s="2" t="str">
        <f>HYPERLINK("https://www.foodcoach.me/recipe/caribbean-jerk-grilled-chicken/","Caribbean Jerk Grilled Chicken")</f>
        <v>Caribbean Jerk Grilled Chicken</v>
      </c>
    </row>
    <row r="97" spans="1:1">
      <c r="A97" s="2" t="str">
        <f>HYPERLINK("https://www.foodcoach.me/recipe/caribbean-pork-spinach-salad/","Caribbean Pork and Zucchini")</f>
        <v>Caribbean Pork and Zucchini</v>
      </c>
    </row>
    <row r="98" spans="1:1">
      <c r="A98" s="2" t="str">
        <f>HYPERLINK("https://www.foodcoach.me/recipe/carne-asada-steak-salad/","Carne Asada Steak Salad")</f>
        <v>Carne Asada Steak Salad</v>
      </c>
    </row>
    <row r="99" spans="1:1">
      <c r="A99" s="2" t="str">
        <f>HYPERLINK("https://www.foodcoach.me/recipe/carrot-apple-slaw/","Carrot Apple Slaw")</f>
        <v>Carrot Apple Slaw</v>
      </c>
    </row>
    <row r="100" spans="1:1">
      <c r="A100" s="2" t="str">
        <f>HYPERLINK("https://www.foodcoach.me/recipe/cauliflower-mac-cheese-bake/","Cauliflower &amp; Cheese Bake")</f>
        <v>Cauliflower &amp; Cheese Bake</v>
      </c>
    </row>
    <row r="101" spans="1:1">
      <c r="A101" s="2" t="str">
        <f>HYPERLINK("https://www.foodcoach.me/?s=Cauliflower+Mini+Pizza","Cauliflower Mini Pizza")</f>
        <v>Cauliflower Mini Pizza</v>
      </c>
    </row>
    <row r="102" spans="1:1">
      <c r="A102" s="2" t="str">
        <f>HYPERLINK("https://www.foodcoach.me/recipe/cauliflower-rice-salmon-bowl-dairy-free/","Cauliflower Rice Salmon Bowl - Dairy Free")</f>
        <v>Cauliflower Rice Salmon Bowl - Dairy Free</v>
      </c>
    </row>
    <row r="103" spans="1:1">
      <c r="A103" s="2" t="str">
        <f>HYPERLINK("https://www.foodcoach.me/recipe/cauliflower-rice-salmon-bowl-contains-dairy/","Cauliflower Rice Salmon Bowl with Feta Yogurt Dip")</f>
        <v>Cauliflower Rice Salmon Bowl with Feta Yogurt Dip</v>
      </c>
    </row>
    <row r="104" spans="1:1">
      <c r="A104" s="2" t="str">
        <f>HYPERLINK("https://www.foodcoach.me/recipe/cauliflower-tots-pinterest-recipe-review/","Cauliflower Tots")</f>
        <v>Cauliflower Tots</v>
      </c>
    </row>
    <row r="105" spans="1:1">
      <c r="A105" s="2" t="str">
        <f>HYPERLINK("https://www.foodcoach.me/recipe/chai-tea-latte/","Chai Tea Latte")</f>
        <v>Chai Tea Latte</v>
      </c>
    </row>
    <row r="106" spans="1:1">
      <c r="A106" s="2" t="str">
        <f>HYPERLINK("https://www.foodcoach.me/recipe/cheeseburger-chili/","Cheeseburger Chili - Postop WLS Recipe")</f>
        <v>Cheeseburger Chili - Postop WLS Recipe</v>
      </c>
    </row>
    <row r="107" spans="1:1">
      <c r="A107" s="2" t="str">
        <f>HYPERLINK("https://www.foodcoach.me/recipe/cheeseburger-stew/","Cheeseburger Stew")</f>
        <v>Cheeseburger Stew</v>
      </c>
    </row>
    <row r="108" spans="1:1">
      <c r="A108" s="2" t="str">
        <f>HYPERLINK("https://www.foodcoach.me/recipe/cheesesteak-skillet-wls-recipe/","Cheesesteak Skillet - WLS Recipe")</f>
        <v>Cheesesteak Skillet - WLS Recipe</v>
      </c>
    </row>
    <row r="109" spans="1:1">
      <c r="A109" s="2" t="str">
        <f>HYPERLINK("https://www.foodcoach.me/recipe/cheesy-asparagus-fries/","Cheesy Asparagus Fries - Bariatric Recipes")</f>
        <v>Cheesy Asparagus Fries - Bariatric Recipes</v>
      </c>
    </row>
    <row r="110" spans="1:1">
      <c r="A110" s="2" t="str">
        <f>HYPERLINK("https://www.foodcoach.me/recipe/cheesy-garden-chicken-soup/","Cheesy Garden &amp; Chicken Soup")</f>
        <v>Cheesy Garden &amp; Chicken Soup</v>
      </c>
    </row>
    <row r="111" spans="1:1">
      <c r="A111" s="2" t="str">
        <f>HYPERLINK("https://www.foodcoach.me/recipe/cheesy-ham-omelette-wls-breakfast/","Cheesy Ham Omelette - WLS Breakfast")</f>
        <v>Cheesy Ham Omelette - WLS Breakfast</v>
      </c>
    </row>
    <row r="112" spans="1:1">
      <c r="A112" s="2" t="str">
        <f>HYPERLINK("https://www.foodcoach.me/recipe/cheesy-mashed-cauliflower/","Cheesy Mashed Cauliflower")</f>
        <v>Cheesy Mashed Cauliflower</v>
      </c>
    </row>
    <row r="113" spans="1:1">
      <c r="A113" s="2" t="str">
        <f>HYPERLINK("https://www.foodcoach.me/recipe/cherry-bomb-cocktail/","Cherry Bomb Mocktail - Bariatric Friendly")</f>
        <v>Cherry Bomb Mocktail - Bariatric Friendly</v>
      </c>
    </row>
    <row r="114" spans="1:1">
      <c r="A114" s="2" t="str">
        <f>HYPERLINK("https://www.foodcoach.me/recipe/chicken-broccoli-casserole/","Chicken &amp; Broccoli Casserole - Bariatric Recipes")</f>
        <v>Chicken &amp; Broccoli Casserole - Bariatric Recipes</v>
      </c>
    </row>
    <row r="115" spans="1:1">
      <c r="A115" s="2" t="str">
        <f>HYPERLINK("https://www.foodcoach.me/recipe/chicken-and-avocado-mash-bariatric-pureedsoft-diet/","Chicken and Avocado Mash - Bariatric Pureed/Soft Diet")</f>
        <v>Chicken and Avocado Mash - Bariatric Pureed/Soft Diet</v>
      </c>
    </row>
    <row r="116" spans="1:1">
      <c r="A116" s="2" t="str">
        <f>HYPERLINK("https://www.foodcoach.me/recipe/chicken-artichoke-spinach-puree/","Chicken Artichoke Spinach Puree")</f>
        <v>Chicken Artichoke Spinach Puree</v>
      </c>
    </row>
    <row r="117" spans="1:1">
      <c r="A117" s="2" t="str">
        <f>HYPERLINK("https://www.foodcoach.me/recipe/chicken-avocado-burger/","Chicken Avocado Burger - Bariatric Recipes")</f>
        <v>Chicken Avocado Burger - Bariatric Recipes</v>
      </c>
    </row>
    <row r="118" spans="1:1">
      <c r="A118" s="2" t="str">
        <f>HYPERLINK("https://www.foodcoach.me/recipe/chicken-breakfast-sausage/","Chicken Breakfast Sausage - Bariatric Recipes")</f>
        <v>Chicken Breakfast Sausage - Bariatric Recipes</v>
      </c>
    </row>
    <row r="119" spans="1:1">
      <c r="A119" s="2" t="str">
        <f>HYPERLINK("https://www.foodcoach.me/recipe/chicken-breast-with-tomato-basil-queso/","Chicken Breast with Tomato &amp; Basil Queso")</f>
        <v>Chicken Breast with Tomato &amp; Basil Queso</v>
      </c>
    </row>
    <row r="120" spans="1:1">
      <c r="A120" s="2" t="str">
        <f>HYPERLINK("https://www.foodcoach.me/recipe/chicken-burrito-salad-bowl/","Chicken Burrito Salad Bowl - WLS Recipes")</f>
        <v>Chicken Burrito Salad Bowl - WLS Recipes</v>
      </c>
    </row>
    <row r="121" spans="1:1">
      <c r="A121" s="4" t="s">
        <v>17</v>
      </c>
    </row>
    <row r="122" spans="1:1">
      <c r="A122" s="2" t="str">
        <f>HYPERLINK("https://www.foodcoach.me/recipe/chicken-caesar-lettuce-wraps/","Chicken Caesar Lettuce Wraps - WLS Recipes")</f>
        <v>Chicken Caesar Lettuce Wraps - WLS Recipes</v>
      </c>
    </row>
    <row r="123" spans="1:1">
      <c r="A123" s="2" t="str">
        <f>HYPERLINK("https://www.foodcoach.me/recipe/chicken-enchilada-zucchini-boats-wls-low-carb-recipe/","Chicken Enchilada Zucchini Boats - WLS Low Carb Recipe")</f>
        <v>Chicken Enchilada Zucchini Boats - WLS Low Carb Recipe</v>
      </c>
    </row>
    <row r="124" spans="1:1">
      <c r="A124" s="2" t="str">
        <f>HYPERLINK("https://www.foodcoach.me/recipe/chicken-mozzarella-burger/","Chicken Mozzarella Burger - Low Carb WLS Recipe")</f>
        <v>Chicken Mozzarella Burger - Low Carb WLS Recipe</v>
      </c>
    </row>
    <row r="125" spans="1:1">
      <c r="A125" s="2" t="str">
        <f>HYPERLINK("https://www.foodcoach.me/recipe/chicken-mozzarella-skillet-easy-wls-recipe/","Chicken Mozzarella Skillet - Easy WLS Recipe")</f>
        <v>Chicken Mozzarella Skillet - Easy WLS Recipe</v>
      </c>
    </row>
    <row r="126" spans="1:1">
      <c r="A126" s="2" t="str">
        <f>HYPERLINK("https://www.foodcoach.me/recipe/chicken-egg-salad/","Chicken Or The Egg Salad")</f>
        <v>Chicken Or The Egg Salad</v>
      </c>
    </row>
    <row r="127" spans="1:1">
      <c r="A127" s="2" t="str">
        <f>HYPERLINK("https://www.foodcoach.me/recipe/chicken-parmesan-mini-meatloaf/","Chicken Parmesan Mini Meatloaf - Bariatric Sized Meal!")</f>
        <v>Chicken Parmesan Mini Meatloaf - Bariatric Sized Meal!</v>
      </c>
    </row>
    <row r="128" spans="1:1">
      <c r="A128" s="2" t="str">
        <f>HYPERLINK("https://www.foodcoach.me/recipe/chicken-pesto-lettuce-wraps/","Chicken Pesto Lettuce Wraps - WLS Recipes")</f>
        <v>Chicken Pesto Lettuce Wraps - WLS Recipes</v>
      </c>
    </row>
    <row r="129" spans="1:1">
      <c r="A129" s="2" t="str">
        <f>HYPERLINK("https://www.foodcoach.me/recipe/chicken-pesto-skewers/","Chicken Pesto Skewers")</f>
        <v>Chicken Pesto Skewers</v>
      </c>
    </row>
    <row r="130" spans="1:1">
      <c r="A130" s="2" t="str">
        <f>HYPERLINK("https://www.foodcoach.me/recipe/chicken-picatta/","Chicken Picatta - Bariatric Recipes")</f>
        <v>Chicken Picatta - Bariatric Recipes</v>
      </c>
    </row>
    <row r="131" spans="1:1">
      <c r="A131" s="5" t="s">
        <v>18</v>
      </c>
    </row>
    <row r="132" spans="1:1">
      <c r="A132" s="2" t="str">
        <f>HYPERLINK("https://www.foodcoach.me/recipe/chicken-salad-makeover/","Chicken Salad Makeover - Bariatric Friendly")</f>
        <v>Chicken Salad Makeover - Bariatric Friendly</v>
      </c>
    </row>
    <row r="133" spans="1:1">
      <c r="A133" s="4" t="s">
        <v>19</v>
      </c>
    </row>
    <row r="134" spans="1:1">
      <c r="A134" s="2" t="str">
        <f>HYPERLINK("https://www.foodcoach.me/recipe/chicken-sausage-meatballs/","Chicken Sausage Meatballs - Low Carb WLS Recipes")</f>
        <v>Chicken Sausage Meatballs - Low Carb WLS Recipes</v>
      </c>
    </row>
    <row r="135" spans="1:1">
      <c r="A135" s="2" t="str">
        <f>HYPERLINK("https://www.foodcoach.me/recipe/chicken-skillet-with-green-enchilada-sauce/","Chicken Skillet with Green Enchilada Sauce")</f>
        <v>Chicken Skillet with Green Enchilada Sauce</v>
      </c>
    </row>
    <row r="136" spans="1:1">
      <c r="A136" s="2" t="str">
        <f>HYPERLINK("https://www.foodcoach.me/recipe/chicken-tinga-shredded-mexican-chicken/","Chicken Tinga - Shredded Mexican Chicken")</f>
        <v>Chicken Tinga - Shredded Mexican Chicken</v>
      </c>
    </row>
    <row r="137" spans="1:1">
      <c r="A137" s="2" t="str">
        <f>HYPERLINK("https://www.foodcoach.me/recipe/chicken-with-cheesy-veggies-foil-pack/","Chicken with Cheesy Veggies Foil Pack")</f>
        <v>Chicken with Cheesy Veggies Foil Pack</v>
      </c>
    </row>
    <row r="138" spans="1:1">
      <c r="A138" s="2" t="str">
        <f>HYPERLINK("https://www.foodcoach.me/recipe/chicken-cilantro-lime-tomato-relish/","Chicken with Cilantro Lime Tomato Relish")</f>
        <v>Chicken with Cilantro Lime Tomato Relish</v>
      </c>
    </row>
    <row r="139" spans="1:1">
      <c r="A139" s="2" t="str">
        <f>HYPERLINK("https://www.foodcoach.me/recipe/chicken-with-turkey-bacon-mustard-sauce/","Chicken with Turkey Bacon Mustard Sauce")</f>
        <v>Chicken with Turkey Bacon Mustard Sauce</v>
      </c>
    </row>
    <row r="140" spans="1:1">
      <c r="A140" s="6" t="s">
        <v>20</v>
      </c>
    </row>
    <row r="141" spans="1:1">
      <c r="A141" s="2" t="str">
        <f>HYPERLINK("https://www.foodcoach.me/recipe/chimichurri-grilled-chicken-kebabs/","Chimichurri Grilled Chicken Kebabs")</f>
        <v>Chimichurri Grilled Chicken Kebabs</v>
      </c>
    </row>
    <row r="142" spans="1:1">
      <c r="A142" s="2" t="str">
        <f>HYPERLINK("https://www.foodcoach.me/recipe/wlsporkgreenbeans/","Chinese Pork with Green Beans")</f>
        <v>Chinese Pork with Green Beans</v>
      </c>
    </row>
    <row r="143" spans="1:1">
      <c r="A143" s="2" t="str">
        <f>HYPERLINK("https://www.foodcoach.me/recipe/chipotle-pepper-sauce-over-chicken/","Chipotle Pepper Sauce (Over Chicken)")</f>
        <v>Chipotle Pepper Sauce (Over Chicken)</v>
      </c>
    </row>
    <row r="144" spans="1:1">
      <c r="A144" s="2" t="str">
        <f>HYPERLINK("https://www.foodcoach.me/recipe/chipotle-steak-salad/","Chipotle Steak Salad - WLS Recipes")</f>
        <v>Chipotle Steak Salad - WLS Recipes</v>
      </c>
    </row>
    <row r="145" spans="1:1">
      <c r="A145" s="2" t="str">
        <f>HYPERLINK("https://www.foodcoach.me/recipe/chocolate-banana-mini-cakes/","Chocolate Banana Mini Cakes! Bariatric Friendly Recipe")</f>
        <v>Chocolate Banana Mini Cakes! Bariatric Friendly Recipe</v>
      </c>
    </row>
    <row r="146" spans="1:1">
      <c r="A146" s="2" t="str">
        <f>HYPERLINK("https://www.foodcoach.me/recipe/chocolate-coconut-protein-shake/","Chocolate Coconut Protein Shake")</f>
        <v>Chocolate Coconut Protein Shake</v>
      </c>
    </row>
    <row r="147" spans="1:1">
      <c r="A147" s="2" t="str">
        <f>HYPERLINK("https://www.foodcoach.me/recipe/chocolate-mint-protein-shake/","Chocolate Mint Protein Shake")</f>
        <v>Chocolate Mint Protein Shake</v>
      </c>
    </row>
    <row r="148" spans="1:1">
      <c r="A148" s="2" t="str">
        <f>HYPERLINK("https://www.foodcoach.me/recipe/chocolate-mousse-dip-bariatric-dessert/","Chocolate Mousse Dip - Bariatric Dessert")</f>
        <v>Chocolate Mousse Dip - Bariatric Dessert</v>
      </c>
    </row>
    <row r="149" spans="1:1">
      <c r="A149" s="2" t="str">
        <f>HYPERLINK("https://www.foodcoach.me/recipe/chocolate-peanut-butter-protein-shake/","Chocolate Peanut Butter Protein Shake")</f>
        <v>Chocolate Peanut Butter Protein Shake</v>
      </c>
    </row>
    <row r="150" spans="1:1">
      <c r="A150" s="2" t="str">
        <f>HYPERLINK("https://www.foodcoach.me/recipe/chocolate-protein-pudding/","Chocolate Protein Pudding")</f>
        <v>Chocolate Protein Pudding</v>
      </c>
    </row>
    <row r="151" spans="1:1">
      <c r="A151" s="4" t="s">
        <v>21</v>
      </c>
    </row>
    <row r="152" spans="1:1">
      <c r="A152" s="2" t="str">
        <f>HYPERLINK("https://www.foodcoach.me/recipe/chunky-garden-italian-chicken/","Chunky Garden Italian Chicken")</f>
        <v>Chunky Garden Italian Chicken</v>
      </c>
    </row>
    <row r="153" spans="1:1">
      <c r="A153" s="2" t="str">
        <f>HYPERLINK("https://www.foodcoach.me/recipe/cilantro-chipotle-creamy-steak-topping/","Cilantro Chipotle Creamy Steak Topping")</f>
        <v>Cilantro Chipotle Creamy Steak Topping</v>
      </c>
    </row>
    <row r="154" spans="1:1">
      <c r="A154" s="2" t="str">
        <f>HYPERLINK("https://www.foodcoach.me/recipe/cilantro-lime-cauliflower-rice/","Cilantro Lime Cauliflower Rice")</f>
        <v>Cilantro Lime Cauliflower Rice</v>
      </c>
    </row>
    <row r="155" spans="1:1">
      <c r="A155" s="2" t="str">
        <f>HYPERLINK("https://www.foodcoach.me/recipe/sweet-spicy-guacamole-over-chicken/","Cilantro Lime Grilled Chicken")</f>
        <v>Cilantro Lime Grilled Chicken</v>
      </c>
    </row>
    <row r="156" spans="1:1">
      <c r="A156" s="2" t="str">
        <f>HYPERLINK("https://www.foodcoach.me/recipe/cinnamon-protein-ice-cream/","Cinnamon Protein Ice Cream - Bariatric Friendly Desserts")</f>
        <v>Cinnamon Protein Ice Cream - Bariatric Friendly Desserts</v>
      </c>
    </row>
    <row r="157" spans="1:1">
      <c r="A157" s="2" t="str">
        <f>HYPERLINK("https://www.foodcoach.me/recipe/citrus-herb-salmon/","Citrus Herb Salmon")</f>
        <v>Citrus Herb Salmon</v>
      </c>
    </row>
    <row r="158" spans="1:1">
      <c r="A158" s="2" t="str">
        <f>HYPERLINK("https://www.foodcoach.me/recipe/classic-chicken-stir-fry/","Classic Chicken Stir Fry - WLS Recipes")</f>
        <v>Classic Chicken Stir Fry - WLS Recipes</v>
      </c>
    </row>
    <row r="159" spans="1:1">
      <c r="A159" s="2" t="str">
        <f>HYPERLINK("https://www.foodcoach.me/recipe/classic-cobb-lettuce-wraps/","Classic Cobb Lettuce Wraps")</f>
        <v>Classic Cobb Lettuce Wraps</v>
      </c>
    </row>
    <row r="160" spans="1:1">
      <c r="A160" s="2" t="str">
        <f>HYPERLINK("https://www.foodcoach.me/recipe/classic-taco-salad/","Classic Taco Salad")</f>
        <v>Classic Taco Salad</v>
      </c>
    </row>
    <row r="161" spans="1:1">
      <c r="A161" s="2" t="str">
        <f>HYPERLINK("https://www.foodcoach.me/recipe/classic-vanilla-shake-ahem-protein-shake/","Classic Vanilla Shake (Ahem, Protein Shake)")</f>
        <v>Classic Vanilla Shake (Ahem, Protein Shake)</v>
      </c>
    </row>
    <row r="162" spans="1:1">
      <c r="A162" s="2" t="str">
        <f>HYPERLINK("https://www.foodcoach.me/recipe/club-salad-with-pulled-chicken/","Club Salad with Pulled Chicken - WLS Recipe")</f>
        <v>Club Salad with Pulled Chicken - WLS Recipe</v>
      </c>
    </row>
    <row r="163" spans="1:1">
      <c r="A163" s="2" t="str">
        <f>HYPERLINK("https://www.foodcoach.me/recipe/cobb-stuffed-chicken-breasts/","Cobb Stuffed Chicken Breasts - Bariatric Recipes")</f>
        <v>Cobb Stuffed Chicken Breasts - Bariatric Recipes</v>
      </c>
    </row>
    <row r="164" spans="1:1">
      <c r="A164" s="2" t="str">
        <f>HYPERLINK("https://www.foodcoach.me/recipe/coffee-rubbed-breakfast-steak/","Coffee Rubbed Breakfast Steak - WLS Recipe")</f>
        <v>Coffee Rubbed Breakfast Steak - WLS Recipe</v>
      </c>
    </row>
    <row r="165" spans="1:1">
      <c r="A165" s="2" t="str">
        <f>HYPERLINK("https://www.foodcoach.me/recipe/cookies-and-cream-protein-shake/","Cookies and Cream Protein Shake")</f>
        <v>Cookies and Cream Protein Shake</v>
      </c>
    </row>
    <row r="166" spans="1:1">
      <c r="A166" s="2" t="str">
        <f>HYPERLINK("https://www.foodcoach.me/recipe/cowboy-stew/","Cowboy Beef Stew")</f>
        <v>Cowboy Beef Stew</v>
      </c>
    </row>
    <row r="167" spans="1:1">
      <c r="A167" s="2" t="str">
        <f>HYPERLINK("https://www.foodcoach.me/recipe/creamy-deviled-eggs/","Creamy Deviled Eggs")</f>
        <v>Creamy Deviled Eggs</v>
      </c>
    </row>
    <row r="168" spans="1:1">
      <c r="A168" s="2" t="str">
        <f>HYPERLINK("https://www.foodcoach.me/recipe/creamy-gelatin-squares-sugar-free-postop-treat/","Creamy Gelatin Squares - Sugar Free Postop Treat")</f>
        <v>Creamy Gelatin Squares - Sugar Free Postop Treat</v>
      </c>
    </row>
    <row r="169" spans="1:1">
      <c r="A169" s="2" t="str">
        <f>HYPERLINK("https://www.foodcoach.me/recipe/creamy-grilled-parmesan-tomatoes/","Creamy Grilled Parmesan Tomatoes")</f>
        <v>Creamy Grilled Parmesan Tomatoes</v>
      </c>
    </row>
    <row r="170" spans="1:1">
      <c r="A170" s="2" t="str">
        <f>HYPERLINK("https://www.foodcoach.me/?s=Creamy+Mashed+Cauliflower","Creamy Mashed Cauliflower")</f>
        <v>Creamy Mashed Cauliflower</v>
      </c>
    </row>
    <row r="171" spans="1:1">
      <c r="A171" s="2" t="str">
        <f>HYPERLINK("https://www.foodcoach.me/recipe/creamy-spinach-stuffed-chicken-breast/","Creamy Spinach Stuffed Chicken Breast - WLS Recipes")</f>
        <v>Creamy Spinach Stuffed Chicken Breast - WLS Recipes</v>
      </c>
    </row>
    <row r="172" spans="1:1">
      <c r="A172" s="2" t="str">
        <f>HYPERLINK("https://www.foodcoach.me/recipe/creamy-stuffed-mushrooms/","Creamy Stuffed Mushrooms")</f>
        <v>Creamy Stuffed Mushrooms</v>
      </c>
    </row>
    <row r="173" spans="1:1">
      <c r="A173" s="2" t="str">
        <f>HYPERLINK("https://www.foodcoach.me/recipe/creamy-tomato-crockpot-chicken-wls-recipe/","Creamy Tomato Crockpot Chicken | WLS Recipe")</f>
        <v>Creamy Tomato Crockpot Chicken | WLS Recipe</v>
      </c>
    </row>
    <row r="174" spans="1:1">
      <c r="A174" s="2" t="str">
        <f>HYPERLINK("https://www.foodcoach.me/recipe/creole-turkey-sausage-and-peppers/","Creole Turkey Sausage and Peppers")</f>
        <v>Creole Turkey Sausage and Peppers</v>
      </c>
    </row>
    <row r="175" spans="1:1">
      <c r="A175" s="2" t="str">
        <f>HYPERLINK("https://www.foodcoach.me/recipe/crispy-bacon-and-egg-salad/","Crispy Bacon and Egg Salad (in a Tomato)")</f>
        <v>Crispy Bacon and Egg Salad (in a Tomato)</v>
      </c>
    </row>
    <row r="176" spans="1:1">
      <c r="A176" s="2" t="str">
        <f>HYPERLINK("https://www.foodcoach.me/recipe/crockpot-cheese-steak-peppers/","Crockpot Cheese Steak &amp; Peppers - WLS Recipes")</f>
        <v>Crockpot Cheese Steak &amp; Peppers - WLS Recipes</v>
      </c>
    </row>
    <row r="177" spans="1:1">
      <c r="A177" s="2" t="str">
        <f>HYPERLINK("https://www.foodcoach.me/recipe/crockpot-greek-chicken/","Crockpot® Greek Chicken")</f>
        <v>Crockpot® Greek Chicken</v>
      </c>
    </row>
    <row r="178" spans="1:1">
      <c r="A178" s="2" t="str">
        <f>HYPERLINK("https://www.foodcoach.me/recipe/crockpot-pork-tenderloin-banana-peppers/","Crockpot® Pork Tenderloin and Banana Peppers")</f>
        <v>Crockpot® Pork Tenderloin and Banana Peppers</v>
      </c>
    </row>
    <row r="179" spans="1:1">
      <c r="A179" s="2" t="str">
        <f>HYPERLINK("https://www.foodcoach.me/recipe/crockpot-pulled-barbecue-chicken/","Crockpot® Pulled Barbecue Chicken")</f>
        <v>Crockpot® Pulled Barbecue Chicken</v>
      </c>
    </row>
    <row r="180" spans="1:1">
      <c r="A180" s="2" t="str">
        <f>HYPERLINK("https://www.foodcoach.me/recipe/crockpot-stuffed-chicken-breasts/","Crockpot® Stuffed Chicken Breasts - Bariatric Recipes")</f>
        <v>Crockpot® Stuffed Chicken Breasts - Bariatric Recipes</v>
      </c>
    </row>
    <row r="181" spans="1:1">
      <c r="A181" s="2" t="str">
        <f>HYPERLINK("https://www.foodcoach.me/recipe/crustless-pumpkin-cheesecake/","Crustless Pumpkin Cheesecake")</f>
        <v>Crustless Pumpkin Cheesecake</v>
      </c>
    </row>
    <row r="182" spans="1:1">
      <c r="A182" s="2" t="str">
        <f>HYPERLINK("https://www.foodcoach.me/recipe/cucumber-feta-rolls/","Cucumber Feta Rolls")</f>
        <v>Cucumber Feta Rolls</v>
      </c>
    </row>
    <row r="183" spans="1:1">
      <c r="A183" s="2" t="str">
        <f>HYPERLINK("https://www.foodcoach.me/recipe/cucumber-greek-salad/","Cucumber Greek Salad")</f>
        <v>Cucumber Greek Salad</v>
      </c>
    </row>
    <row r="184" spans="1:1">
      <c r="A184" s="2" t="str">
        <f>HYPERLINK("https://www.foodcoach.me/recipe/cucumber-mint-water/","Cucumber Mint Water")</f>
        <v>Cucumber Mint Water</v>
      </c>
    </row>
    <row r="185" spans="1:1">
      <c r="A185" s="2" t="str">
        <f>HYPERLINK("https://www.foodcoach.me/recipe/cucumber-mint-yogurt/","Cucumber Mint Yogurt - WLS Recipe")</f>
        <v>Cucumber Mint Yogurt - WLS Recipe</v>
      </c>
    </row>
    <row r="186" spans="1:1">
      <c r="A186" s="2" t="str">
        <f>HYPERLINK("https://www.foodcoach.me/recipe/deviled-egg-veggie-dip/","Deviled Egg Veggie Dip - Bariatric Friendly Appetizer")</f>
        <v>Deviled Egg Veggie Dip - Bariatric Friendly Appetizer</v>
      </c>
    </row>
    <row r="187" spans="1:1">
      <c r="A187" s="2" t="str">
        <f>HYPERLINK("https://www.foodcoach.me/recipe/dijon-bacon-chicken/","Dijon Bacon Chicken")</f>
        <v>Dijon Bacon Chicken</v>
      </c>
    </row>
    <row r="188" spans="1:1">
      <c r="A188" s="2" t="str">
        <f>HYPERLINK("https://www.foodcoach.me/recipe/dijon-chicken-thighs/","Dijon Chicken Thighs")</f>
        <v>Dijon Chicken Thighs</v>
      </c>
    </row>
    <row r="189" spans="1:1">
      <c r="A189" s="2" t="str">
        <f>HYPERLINK("https://www.foodcoach.me/recipe/dinner-fast-hamburger-salad/","Dinner FAST - Hamburger Salad")</f>
        <v>Dinner FAST - Hamburger Salad</v>
      </c>
    </row>
    <row r="190" spans="1:1">
      <c r="A190" s="2" t="str">
        <f>HYPERLINK("https://www.foodcoach.me/recipe/easy-5-ingredient-chili/","Easy 5 Ingredient Chili")</f>
        <v>Easy 5 Ingredient Chili</v>
      </c>
    </row>
    <row r="191" spans="1:1">
      <c r="A191" s="2" t="str">
        <f>HYPERLINK("https://www.foodcoach.me/recipe/easy-bbq-chicken/","Easy BBQ Chicken Legs")</f>
        <v>Easy BBQ Chicken Legs</v>
      </c>
    </row>
    <row r="192" spans="1:1">
      <c r="A192" s="2" t="str">
        <f>HYPERLINK("https://www.foodcoach.me/recipe/easy-cobb-salad-wls-recipes/","Easy Cobb Salad - WLS Recipes")</f>
        <v>Easy Cobb Salad - WLS Recipes</v>
      </c>
    </row>
    <row r="193" spans="1:1">
      <c r="A193" s="2" t="str">
        <f>HYPERLINK("https://www.foodcoach.me/recipe/easy-grilled-yellow-squash/","Easy Grilled Yellow Squash - Bariatric Recipes")</f>
        <v>Easy Grilled Yellow Squash - Bariatric Recipes</v>
      </c>
    </row>
    <row r="194" spans="1:1">
      <c r="A194" s="2" t="str">
        <f>HYPERLINK("https://www.foodcoach.me/recipe/easy-italian-meatloaf/","Easy Italian Meatloaf - Low Carb WLS Recipe")</f>
        <v>Easy Italian Meatloaf - Low Carb WLS Recipe</v>
      </c>
    </row>
    <row r="195" spans="1:1">
      <c r="A195" s="2" t="str">
        <f>HYPERLINK("https://www.foodcoach.me/recipe/easy-low-carb-taco-pie/","Easy Low-Carb Taco Pie")</f>
        <v>Easy Low-Carb Taco Pie</v>
      </c>
    </row>
    <row r="196" spans="1:1">
      <c r="A196" s="2" t="str">
        <f>HYPERLINK("https://www.foodcoach.me/recipe/easy-pesto-baked-chicken-wls-recipe/","Easy Pesto Baked Chicken - WLS Recipe")</f>
        <v>Easy Pesto Baked Chicken - WLS Recipe</v>
      </c>
    </row>
    <row r="197" spans="1:1">
      <c r="A197" s="2" t="str">
        <f>HYPERLINK("https://www.foodcoach.me/recipe/easy-slow-cooker-pulled-pork/","Easy Slow Cooker Pulled Pork")</f>
        <v>Easy Slow Cooker Pulled Pork</v>
      </c>
    </row>
    <row r="198" spans="1:1">
      <c r="A198" s="2" t="str">
        <f>HYPERLINK("https://www.foodcoach.me/recipe/easy-southwest-frittata/","Easy Southwest Frittata - Bariatric Recipes")</f>
        <v>Easy Southwest Frittata - Bariatric Recipes</v>
      </c>
    </row>
    <row r="199" spans="1:1">
      <c r="A199" s="4" t="s">
        <v>22</v>
      </c>
    </row>
    <row r="200" spans="1:1">
      <c r="A200" s="2" t="str">
        <f>HYPERLINK("https://www.foodcoach.me/recipe/easy-weeknight-taco-stew-dairy-free/","Easy Weeknight Taco Stew (Dairy Free)")</f>
        <v>Easy Weeknight Taco Stew (Dairy Free)</v>
      </c>
    </row>
    <row r="201" spans="1:1">
      <c r="A201" s="2" t="str">
        <f>HYPERLINK("https://www.foodcoach.me/recipe/edamame-hummus/","Edamame Hummus - Bariatric Snack Ideas")</f>
        <v>Edamame Hummus - Bariatric Snack Ideas</v>
      </c>
    </row>
    <row r="202" spans="1:1">
      <c r="A202" s="2" t="str">
        <f>HYPERLINK("https://www.foodcoach.me/recipe/egg-roll-bowl-wls-recipe/","Egg Roll Bowl - WLS Recipe")</f>
        <v>Egg Roll Bowl - WLS Recipe</v>
      </c>
    </row>
    <row r="203" spans="1:1">
      <c r="A203" s="4" t="s">
        <v>23</v>
      </c>
    </row>
    <row r="204" spans="1:1">
      <c r="A204" s="2" t="str">
        <f>HYPERLINK("https://www.foodcoach.me/recipe/eggs-in-a-cloud/","Eggs in a Cloud")</f>
        <v>Eggs in a Cloud</v>
      </c>
    </row>
    <row r="205" spans="1:1">
      <c r="A205" s="2" t="str">
        <f>HYPERLINK("https://www.foodcoach.me/recipe/fajita-turkey-burger/","Fajita Turkey Burger - Bariatric Recipes")</f>
        <v>Fajita Turkey Burger - Bariatric Recipes</v>
      </c>
    </row>
    <row r="206" spans="1:1">
      <c r="A206" s="2" t="str">
        <f>HYPERLINK("https://www.foodcoach.me/recipe/fall-inspired-turkey-sausage-tomato-sauce-zucchini-noodles/","Fall Inspired Turkey Sausage Tomato Sauce (with Zucchini Noodles)")</f>
        <v>Fall Inspired Turkey Sausage Tomato Sauce (with Zucchini Noodles)</v>
      </c>
    </row>
    <row r="207" spans="1:1">
      <c r="A207" s="2" t="str">
        <f>HYPERLINK("https://www.foodcoach.me/recipe/feta-tomato-omelette/","Feta Tomato Omelette")</f>
        <v>Feta Tomato Omelette</v>
      </c>
    </row>
    <row r="208" spans="1:1">
      <c r="A208" s="2" t="str">
        <f>HYPERLINK("https://www.foodcoach.me/recipe/flakey-lemon-and-garlic-fish-bariatric-pureedsoft-diet/","Flakey Lemon and Garlic Fish - Bariatric Pureed/Soft Diet")</f>
        <v>Flakey Lemon and Garlic Fish - Bariatric Pureed/Soft Diet</v>
      </c>
    </row>
    <row r="209" spans="1:1">
      <c r="A209" s="2" t="str">
        <f>HYPERLINK("https://www.foodcoach.me/recipe/flakey-taco-fish-bariatric-pureedsoft-diet/","Flakey Taco Fish - Bariatric Pureed Diet")</f>
        <v>Flakey Taco Fish - Bariatric Pureed Diet</v>
      </c>
    </row>
    <row r="210" spans="1:1">
      <c r="A210" s="2" t="str">
        <f>HYPERLINK("https://www.foodcoach.me/recipe/flank-steak-beef-brisket-wls-friendly/","Flank Steak Beef ""Brisket""")</f>
        <v>Flank Steak Beef "Brisket"</v>
      </c>
    </row>
    <row r="211" spans="1:1">
      <c r="A211" s="2" t="str">
        <f>HYPERLINK("https://www.foodcoach.me/recipe/flank-steak-with-fruit-salsa/","Flank Steak with Peach Salsa")</f>
        <v>Flank Steak with Peach Salsa</v>
      </c>
    </row>
    <row r="212" spans="1:1">
      <c r="A212" s="2" t="str">
        <f>HYPERLINK("https://www.foodcoach.me/recipe/flank-steak-with-roasted-tomatoes-and-onions-wls-recipe/","Flank Steak with Roasted Tomatoes and Onions")</f>
        <v>Flank Steak with Roasted Tomatoes and Onions</v>
      </c>
    </row>
    <row r="213" spans="1:1">
      <c r="A213" s="2" t="str">
        <f>HYPERLINK("https://www.foodcoach.me/recipe/foil-pack-green-beans/","Foil Pack Green Beans (Private)")</f>
        <v>Foil Pack Green Beans (Private)</v>
      </c>
    </row>
    <row r="214" spans="1:1">
      <c r="A214" s="2" t="str">
        <f>HYPERLINK("https://www.foodcoach.me/recipe/french-onion-soup-meatloaf/","French Onion Soup Meatloaf")</f>
        <v>French Onion Soup Meatloaf</v>
      </c>
    </row>
    <row r="215" spans="1:1">
      <c r="A215" s="2" t="str">
        <f>HYPERLINK("https://www.foodcoach.me/recipe/fresh-yummy-salsa-super-fast-super-easy/","Fresh Yummy Salsa")</f>
        <v>Fresh Yummy Salsa</v>
      </c>
    </row>
    <row r="216" spans="1:1">
      <c r="A216" s="2" t="str">
        <f>HYPERLINK("https://www.foodcoach.me/recipe/fried-eggs-on-parmesan-cheese-crust/","Fried Eggs on Parmesan Cheese Crust")</f>
        <v>Fried Eggs on Parmesan Cheese Crust</v>
      </c>
    </row>
    <row r="217" spans="1:1">
      <c r="A217" s="2" t="str">
        <f>HYPERLINK("https://www.foodcoach.me/recipe/frozen-peanut-butter-bites/","Frozen Peanut Butter Bites")</f>
        <v>Frozen Peanut Butter Bites</v>
      </c>
    </row>
    <row r="218" spans="1:1">
      <c r="A218" s="2" t="str">
        <f>HYPERLINK("https://www.foodcoach.me/recipe/garlic-basil-shrimp-tomatoes/","Garlic &amp; Basil Shrimp with Tomatoes - WLS Recipes")</f>
        <v>Garlic &amp; Basil Shrimp with Tomatoes - WLS Recipes</v>
      </c>
    </row>
    <row r="219" spans="1:1">
      <c r="A219" s="2" t="str">
        <f>HYPERLINK("https://www.foodcoach.me/recipe/garlic-herb-shrimp-with-tomatoes/","Garlic &amp; Herb Shrimp with Tomatoes")</f>
        <v>Garlic &amp; Herb Shrimp with Tomatoes</v>
      </c>
    </row>
    <row r="220" spans="1:1">
      <c r="A220" s="2" t="str">
        <f>HYPERLINK("https://www.foodcoach.me/recipe/garlic-lemon-stuffed-chicken-breast/","Garlic &amp; Lemon Stuffed Chicken Breast - WLS Recipe")</f>
        <v>Garlic &amp; Lemon Stuffed Chicken Breast - WLS Recipe</v>
      </c>
    </row>
    <row r="221" spans="1:1">
      <c r="A221" s="2" t="str">
        <f>HYPERLINK("https://www.foodcoach.me/recipe/garlic-nut-encrusted-tilapia-easy-wls-recipe/","Garlic &amp; Nut Encrusted Tilapia - Easy WLS Recipe")</f>
        <v>Garlic &amp; Nut Encrusted Tilapia - Easy WLS Recipe</v>
      </c>
    </row>
    <row r="222" spans="1:1">
      <c r="A222" s="2" t="str">
        <f>HYPERLINK("https://www.foodcoach.me/recipe/garlic-lemon-chicken/","Garlic Lemon Chicken - Bariatric Recipe")</f>
        <v>Garlic Lemon Chicken - Bariatric Recipe</v>
      </c>
    </row>
    <row r="223" spans="1:1">
      <c r="A223" s="2" t="str">
        <f>HYPERLINK("https://www.foodcoach.me/recipe/garlic-shrimp-and-zucchini-noodles/","Garlic Shrimp and Zucchini Noodles")</f>
        <v>Garlic Shrimp and Zucchini Noodles</v>
      </c>
    </row>
    <row r="224" spans="1:1">
      <c r="A224" s="2" t="str">
        <f>HYPERLINK("https://www.foodcoach.me/recipe/garlic-parmesan-green-beans/","Garlic-Parmesan Green Beans")</f>
        <v>Garlic-Parmesan Green Beans</v>
      </c>
    </row>
    <row r="225" spans="1:1">
      <c r="A225" s="4" t="s">
        <v>24</v>
      </c>
    </row>
    <row r="226" spans="1:1">
      <c r="A226" s="2" t="str">
        <f>HYPERLINK("https://www.foodcoach.me/recipe/greek-chicken-chili-beans/","Greek Chicken Chili (no beans)")</f>
        <v>Greek Chicken Chili (no beans)</v>
      </c>
    </row>
    <row r="227" spans="1:1">
      <c r="A227" s="2" t="str">
        <f>HYPERLINK("https://www.foodcoach.me/recipe/greek-chicken-salad/","Greek Chicken Salad - Bariatric Recipes")</f>
        <v>Greek Chicken Salad - Bariatric Recipes</v>
      </c>
    </row>
    <row r="228" spans="1:1">
      <c r="A228" s="2" t="str">
        <f>HYPERLINK("https://www.foodcoach.me/recipe/greek-green-beans/","Greek Green Beans - WLS Recipe")</f>
        <v>Greek Green Beans - WLS Recipe</v>
      </c>
    </row>
    <row r="229" spans="1:1">
      <c r="A229" s="2" t="str">
        <f>HYPERLINK("https://www.foodcoach.me/recipe/greek-grilled-chicken-olive-salsa/","Greek Grilled Chicken &amp; Olive Salsa - WLS Recipes")</f>
        <v>Greek Grilled Chicken &amp; Olive Salsa - WLS Recipes</v>
      </c>
    </row>
    <row r="230" spans="1:1">
      <c r="A230" s="2" t="str">
        <f>HYPERLINK("https://www.foodcoach.me/recipe/greek-salad-with-chicken-breast/","Greek Salad with Chicken Breast - WLS Recipes")</f>
        <v>Greek Salad with Chicken Breast - WLS Recipes</v>
      </c>
    </row>
    <row r="231" spans="1:1">
      <c r="A231" s="5" t="s">
        <v>25</v>
      </c>
    </row>
    <row r="232" spans="1:1">
      <c r="A232" s="2" t="str">
        <f>HYPERLINK("https://www.foodcoach.me/recipe/greek-style-omelet/","Greek Style Omelet - WLS Recipe")</f>
        <v>Greek Style Omelet - WLS Recipe</v>
      </c>
    </row>
    <row r="233" spans="1:1">
      <c r="A233" s="2" t="str">
        <f>HYPERLINK("https://www.foodcoach.me/recipe/greek-turkey-burgers/","Greek Turkey Burgers - Bariatric Recipes")</f>
        <v>Greek Turkey Burgers - Bariatric Recipes</v>
      </c>
    </row>
    <row r="234" spans="1:1">
      <c r="A234" s="2" t="str">
        <f>HYPERLINK("https://www.foodcoach.me/recipe/greek-yogurt-parfait/","Greek Yogurt Parfait")</f>
        <v>Greek Yogurt Parfait</v>
      </c>
    </row>
    <row r="235" spans="1:1">
      <c r="A235" s="2" t="str">
        <f>HYPERLINK("https://www.foodcoach.me/recipe/green-enchilada-black-bean-puree-bariatric-pureed-diet/","Green Enchilada Black Bean Puree - Bariatric Pureed Diet")</f>
        <v>Green Enchilada Black Bean Puree - Bariatric Pureed Diet</v>
      </c>
    </row>
    <row r="236" spans="1:1">
      <c r="A236" s="7" t="s">
        <v>26</v>
      </c>
    </row>
    <row r="237" spans="1:1">
      <c r="A237" s="4" t="s">
        <v>27</v>
      </c>
    </row>
    <row r="238" spans="1:1">
      <c r="A238" s="2" t="str">
        <f>HYPERLINK("https://www.foodcoach.me/recipe/green-smoothie-protein-shake/","Green Smoothie Protein Shake")</f>
        <v>Green Smoothie Protein Shake</v>
      </c>
    </row>
    <row r="239" spans="1:1">
      <c r="A239" s="2" t="str">
        <f>HYPERLINK("https://www.foodcoach.me/recipe/grilled-asparagus/","Grilled Asparagus")</f>
        <v>Grilled Asparagus</v>
      </c>
    </row>
    <row r="240" spans="1:1">
      <c r="A240" s="2" t="str">
        <f>HYPERLINK("https://www.foodcoach.me/recipe/grilled-balsamic-garlic-pork-tenderloin/","Grilled Balsamic Garlic Pork Tenderloin")</f>
        <v>Grilled Balsamic Garlic Pork Tenderloin</v>
      </c>
    </row>
    <row r="241" spans="1:1">
      <c r="A241" s="2" t="str">
        <f>HYPERLINK("https://www.foodcoach.me/recipe/grilled-barbecue-meatloaf/","Grilled Barbecue Meatloaf - Low Carb WLS Recipe")</f>
        <v>Grilled Barbecue Meatloaf - Low Carb WLS Recipe</v>
      </c>
    </row>
    <row r="242" spans="1:1">
      <c r="A242" s="2" t="str">
        <f>HYPERLINK("https://www.foodcoach.me/recipe/grilled-buffalo-chicken-breasts-wls-recipe/","Grilled Buffalo Chicken Breasts - WLS Recipe")</f>
        <v>Grilled Buffalo Chicken Breasts - WLS Recipe</v>
      </c>
    </row>
    <row r="243" spans="1:1">
      <c r="A243" s="2" t="str">
        <f>HYPERLINK("https://www.foodcoach.me/recipe/grilled-dijon-chicken-burgers/","Grilled Dijon Chicken Burgers - WLS Recipes")</f>
        <v>Grilled Dijon Chicken Burgers - WLS Recipes</v>
      </c>
    </row>
    <row r="244" spans="1:1">
      <c r="A244" s="2" t="str">
        <f>HYPERLINK("https://www.foodcoach.me/recipe/grilled-parmesan-turkey-burgers/","Grilled Parmesan Turkey Burgers")</f>
        <v>Grilled Parmesan Turkey Burgers</v>
      </c>
    </row>
    <row r="245" spans="1:1">
      <c r="A245" s="2" t="str">
        <f>HYPERLINK("https://www.foodcoach.me/recipe/grilled-rosemary-shrimp-tomatoes/","Grilled Rosemary Shrimp &amp; Tomatoes")</f>
        <v>Grilled Rosemary Shrimp &amp; Tomatoes</v>
      </c>
    </row>
    <row r="246" spans="1:1">
      <c r="A246" s="2" t="str">
        <f>HYPERLINK("https://www.foodcoach.me/recipe/grilled-sausage-pepper-skewers/","Grilled Sausage &amp; Pepper Skewers")</f>
        <v>Grilled Sausage &amp; Pepper Skewers</v>
      </c>
    </row>
    <row r="247" spans="1:1">
      <c r="A247" s="2" t="str">
        <f>HYPERLINK("https://www.foodcoach.me/recipe/grilled-steak-balsamic-roasted-tomatoes/","Grilled Steak with Balsamic Roasted Tomatoes - WLS Recipe")</f>
        <v>Grilled Steak with Balsamic Roasted Tomatoes - WLS Recipe</v>
      </c>
    </row>
    <row r="248" spans="1:1">
      <c r="A248" s="4" t="s">
        <v>28</v>
      </c>
    </row>
    <row r="249" spans="1:1">
      <c r="A249" s="4" t="s">
        <v>29</v>
      </c>
    </row>
    <row r="250" spans="1:1">
      <c r="A250" s="2" t="str">
        <f>HYPERLINK("https://www.foodcoach.me/recipe/hint-orange-vanilla-protein-shake/","Hint of Orange Vanilla Protein Shake")</f>
        <v>Hint of Orange Vanilla Protein Shake</v>
      </c>
    </row>
    <row r="251" spans="1:1">
      <c r="A251" s="2" t="str">
        <f>HYPERLINK("https://www.foodcoach.me/recipe/honey-dijon-pork-tenderloin/","Honey Dijon Pork Tenderloin")</f>
        <v>Honey Dijon Pork Tenderloin</v>
      </c>
    </row>
    <row r="252" spans="1:1">
      <c r="A252" s="5" t="s">
        <v>30</v>
      </c>
    </row>
    <row r="253" spans="1:1">
      <c r="A253" s="2" t="str">
        <f>HYPERLINK("https://www.foodcoach.me/recipe/honey-mustard-lime-pork-chops/","Honey Mustard &amp; Lime Pork Chops")</f>
        <v>Honey Mustard &amp; Lime Pork Chops</v>
      </c>
    </row>
    <row r="254" spans="1:1">
      <c r="A254" s="2" t="str">
        <f>HYPERLINK("https://www.foodcoach.me/recipe/honey-mustard-roasted-brussel-sprouts/","Honey Mustard Roasted Brussel Sprouts")</f>
        <v>Honey Mustard Roasted Brussel Sprouts</v>
      </c>
    </row>
    <row r="255" spans="1:1">
      <c r="A255" s="4" t="s">
        <v>31</v>
      </c>
    </row>
    <row r="256" spans="1:1">
      <c r="A256" s="2" t="str">
        <f>HYPERLINK("https://www.foodcoach.me/recipe/hummus-crusted-pork-tenderloin/","Hummus Crusted Pork Tenderloin")</f>
        <v>Hummus Crusted Pork Tenderloin</v>
      </c>
    </row>
    <row r="257" spans="1:1">
      <c r="A257" s="2" t="str">
        <f>HYPERLINK("https://www.foodcoach.me/recipe/iced-rooibos-mint-tea/","Iced Rooibos Mint Tea")</f>
        <v>Iced Rooibos Mint Tea</v>
      </c>
    </row>
    <row r="258" spans="1:1">
      <c r="A258" s="2" t="str">
        <f>HYPERLINK("https://www.foodcoach.me/recipe/iced-vanilla-chai-tea-with-protein/","Iced Vanilla Chai Tea (with Protein)")</f>
        <v>Iced Vanilla Chai Tea (with Protein)</v>
      </c>
    </row>
    <row r="259" spans="1:1">
      <c r="A259" s="4" t="s">
        <v>32</v>
      </c>
    </row>
    <row r="260" spans="1:1">
      <c r="A260" s="8" t="s">
        <v>33</v>
      </c>
    </row>
    <row r="261" spans="1:1">
      <c r="A261" s="9" t="s">
        <v>34</v>
      </c>
    </row>
    <row r="262" spans="1:1">
      <c r="A262" s="4" t="s">
        <v>35</v>
      </c>
    </row>
    <row r="263" spans="1:1">
      <c r="A263" s="4" t="s">
        <v>36</v>
      </c>
    </row>
    <row r="264" spans="1:1">
      <c r="A264" s="4" t="s">
        <v>37</v>
      </c>
    </row>
    <row r="265" spans="1:1">
      <c r="A265" s="4" t="s">
        <v>38</v>
      </c>
    </row>
    <row r="266" spans="1:1">
      <c r="A266" s="2" t="str">
        <f>HYPERLINK("https://www.foodcoach.me/recipe/instant-pot-greek-chicken/","Instant Pot Greek Chicken")</f>
        <v>Instant Pot Greek Chicken</v>
      </c>
    </row>
    <row r="267" spans="1:1">
      <c r="A267" s="4" t="s">
        <v>39</v>
      </c>
    </row>
    <row r="268" spans="1:1">
      <c r="A268" s="4" t="s">
        <v>40</v>
      </c>
    </row>
    <row r="269" spans="1:1">
      <c r="A269" s="4" t="s">
        <v>41</v>
      </c>
    </row>
    <row r="270" spans="1:1">
      <c r="A270" s="2" t="str">
        <f>HYPERLINK("https://www.foodcoach.me/recipe/instant-pot-roast-and-carrots/","Instant Pot Roast and Carrots")</f>
        <v>Instant Pot Roast and Carrots</v>
      </c>
    </row>
    <row r="271" spans="1:1">
      <c r="A271" s="4" t="s">
        <v>42</v>
      </c>
    </row>
    <row r="272" spans="1:1">
      <c r="A272" s="4" t="s">
        <v>43</v>
      </c>
    </row>
    <row r="273" spans="1:1">
      <c r="A273" s="2" t="str">
        <f>HYPERLINK("https://www.foodcoach.me/recipe/instant-pot-turkey-spaghetti-with-zucchini-noodles/","Instant Pot Turkey Spaghetti with Zucchini Noodles")</f>
        <v>Instant Pot Turkey Spaghetti with Zucchini Noodles</v>
      </c>
    </row>
    <row r="274" spans="1:1">
      <c r="A274" s="2" t="str">
        <f>HYPERLINK("https://www.foodcoach.me/recipe/instant-pot-turkey-spaghetti-with-zucchini-noodles/","Instant Pot Turkey Zucchini Noodles")</f>
        <v>Instant Pot Turkey Zucchini Noodles</v>
      </c>
    </row>
    <row r="275" spans="1:1">
      <c r="A275" s="2" t="str">
        <f>HYPERLINK("https://www.foodcoach.me/recipe/italian-chicken-puree-bariatric-pureed-diet/","Italian Chicken Puree - Bariatric Pureed Diet")</f>
        <v>Italian Chicken Puree - Bariatric Pureed Diet</v>
      </c>
    </row>
    <row r="276" spans="1:1">
      <c r="A276" s="2" t="str">
        <f>HYPERLINK("https://www.foodcoach.me/recipe/wls-recipe-spicy-egg-bake/","Italian Poached Eggs")</f>
        <v>Italian Poached Eggs</v>
      </c>
    </row>
    <row r="277" spans="1:1">
      <c r="A277" s="2" t="str">
        <f>HYPERLINK("https://www.foodcoach.me/recipe/italian-sausage-turkey-burger/","Italian Sausage Turkey Burger - Bariatric Recipes")</f>
        <v>Italian Sausage Turkey Burger - Bariatric Recipes</v>
      </c>
    </row>
    <row r="278" spans="1:1">
      <c r="A278" s="2" t="str">
        <f>HYPERLINK("https://www.foodcoach.me/recipe/italian-stuffed-red-peppers/","Italian Stuffed Red Peppers - Bariatric Recipes")</f>
        <v>Italian Stuffed Red Peppers - Bariatric Recipes</v>
      </c>
    </row>
    <row r="279" spans="1:1">
      <c r="A279" s="4" t="s">
        <v>44</v>
      </c>
    </row>
    <row r="280" spans="1:1">
      <c r="A280" s="2" t="str">
        <f>HYPERLINK("https://www.foodcoach.me/recipe/jalapeno-cheddar-chicken-burger/","Jalapeño Cheddar Chicken Burger")</f>
        <v>Jalapeño Cheddar Chicken Burger</v>
      </c>
    </row>
    <row r="281" spans="1:1">
      <c r="A281" s="2" t="str">
        <f>HYPERLINK("https://www.foodcoach.me/recipe/jalapeno-cheddar-chicken-chili-low-carb-wls-friendly/","Jalapeno Cheddar Chicken Chili - Low Carb &amp; WLS Friendly")</f>
        <v>Jalapeno Cheddar Chicken Chili - Low Carb &amp; WLS Friendly</v>
      </c>
    </row>
    <row r="282" spans="1:1">
      <c r="A282" s="2" t="str">
        <f>HYPERLINK("https://www.foodcoach.me/recipe/jalapeno-chili-lime-turkey-burger/","Jalapeno Chili Lime Turkey Burger")</f>
        <v>Jalapeno Chili Lime Turkey Burger</v>
      </c>
    </row>
    <row r="283" spans="1:1">
      <c r="A283" s="2" t="str">
        <f>HYPERLINK("https://www.foodcoach.me/recipe/jalapeno-lime-steak-foil-pack/","Jalapeno Lime Steak Foil Pack - WLS Recipe")</f>
        <v>Jalapeno Lime Steak Foil Pack - WLS Recipe</v>
      </c>
    </row>
    <row r="284" spans="1:1">
      <c r="A284" s="2" t="str">
        <f>HYPERLINK("https://www.foodcoach.me/recipe/jalapeno-popper-chili-beans/","Jalapeño Popper Chili (No Beans)")</f>
        <v>Jalapeño Popper Chili (No Beans)</v>
      </c>
    </row>
    <row r="285" spans="1:1">
      <c r="A285" s="2" t="str">
        <f>HYPERLINK("https://www.foodcoach.me/recipe/java-chocolate-protein-shake/","Java Chocolate Protein Shake")</f>
        <v>Java Chocolate Protein Shake</v>
      </c>
    </row>
    <row r="286" spans="1:1">
      <c r="A286" s="2" t="str">
        <f>HYPERLINK("https://www.foodcoach.me/recipe/kale-shrimp-caesar-salad/","Kale and Shrimp Caesar Salad")</f>
        <v>Kale and Shrimp Caesar Salad</v>
      </c>
    </row>
    <row r="287" spans="1:1">
      <c r="A287" s="4" t="s">
        <v>45</v>
      </c>
    </row>
    <row r="288" spans="1:1">
      <c r="A288" s="2" t="str">
        <f>HYPERLINK("https://www.foodcoach.me/recipe/kitchen-sink-chicken-chili/","Kitchen Sink Chicken Chili")</f>
        <v>Kitchen Sink Chicken Chili</v>
      </c>
    </row>
    <row r="289" spans="1:1">
      <c r="A289" s="2" t="str">
        <f>HYPERLINK("https://www.foodcoach.me/recipe/laughing-cow-recipe-2-creamed-spinach-burgers/","Laughing Cow Recipe #2: ""Creamed"" Spinach Burgers")</f>
        <v>Laughing Cow Recipe #2: "Creamed" Spinach Burgers</v>
      </c>
    </row>
    <row r="290" spans="1:1">
      <c r="A290" s="2" t="str">
        <f>HYPERLINK("https://www.foodcoach.me/recipe/lemon-cream-protein-shake/","Lemon Cream Protein Shake")</f>
        <v>Lemon Cream Protein Shake</v>
      </c>
    </row>
    <row r="291" spans="1:1">
      <c r="A291" s="2" t="str">
        <f>HYPERLINK("https://www.foodcoach.me/recipe/lemon-dill-chicken/","Lemon Dill Chicken - WLS Recipe")</f>
        <v>Lemon Dill Chicken - WLS Recipe</v>
      </c>
    </row>
    <row r="292" spans="1:1">
      <c r="A292" s="2" t="str">
        <f>HYPERLINK("https://www.foodcoach.me/recipe/lemon-garlic-tilapia-easy-wls-recipes/","Lemon Garlic Tilapia - Easy WLS Recipes")</f>
        <v>Lemon Garlic Tilapia - Easy WLS Recipes</v>
      </c>
    </row>
    <row r="293" spans="1:1">
      <c r="A293" s="2" t="str">
        <f>HYPERLINK("https://www.foodcoach.me/recipe/lemon-pepper-chicken-salad/","Lemon Pepper Chicken Salad - Bariatric Soft Recipe")</f>
        <v>Lemon Pepper Chicken Salad - Bariatric Soft Recipe</v>
      </c>
    </row>
    <row r="294" spans="1:1">
      <c r="A294" s="2" t="str">
        <f>HYPERLINK("https://www.foodcoach.me/recipe/lemon-pepper-tilapia/","Lemon Pepper Tilapia")</f>
        <v>Lemon Pepper Tilapia</v>
      </c>
    </row>
    <row r="295" spans="1:1">
      <c r="A295" s="2" t="str">
        <f>HYPERLINK("https://www.foodcoach.me/recipe/lemon-ricotta-soft-bariatric-recipe/","Lemon Ricotta - Soft Bariatric Recipe")</f>
        <v>Lemon Ricotta - Soft Bariatric Recipe</v>
      </c>
    </row>
    <row r="296" spans="1:1">
      <c r="A296" s="2" t="str">
        <f>HYPERLINK("https://www.foodcoach.me/recipe/lemon-rosemary-chicken-wls-recipe/","Lemon Rosemary Chicken - WLS Recipe")</f>
        <v>Lemon Rosemary Chicken - WLS Recipe</v>
      </c>
    </row>
    <row r="297" spans="1:1">
      <c r="A297" s="2" t="str">
        <f>HYPERLINK("https://www.foodcoach.me/recipe/lemon-vinaigrette-dressing/","Lemon Vinaigrette Dressing")</f>
        <v>Lemon Vinaigrette Dressing</v>
      </c>
    </row>
    <row r="298" spans="1:1">
      <c r="A298" s="2" t="str">
        <f>HYPERLINK("https://www.foodcoach.me/recipe/lemon-zucchini-pasta-tomatoes/","Lemon Zucchini Pasta with Tomatoes - WLS Recipes")</f>
        <v>Lemon Zucchini Pasta with Tomatoes - WLS Recipes</v>
      </c>
    </row>
    <row r="299" spans="1:1">
      <c r="A299" s="2" t="str">
        <f>HYPERLINK("https://www.foodcoach.me/recipe/loaded-pizza-cauliflower-crust/","Loaded Pizza with Cauliflower Crust")</f>
        <v>Loaded Pizza with Cauliflower Crust</v>
      </c>
    </row>
    <row r="300" spans="1:1">
      <c r="A300" s="2" t="str">
        <f>HYPERLINK("https://www.foodcoach.me/recipe/low-carb-chocolate-banana-smoothie/","Low Carb Chocolate Banana Smoothie")</f>
        <v>Low Carb Chocolate Banana Smoothie</v>
      </c>
    </row>
    <row r="301" spans="1:1">
      <c r="A301" s="4" t="s">
        <v>46</v>
      </c>
    </row>
    <row r="302" spans="1:1">
      <c r="A302" s="2" t="str">
        <f>HYPERLINK("https://www.foodcoach.me/recipe/pear-goat-cheese-candied-walnut-salad/","Low Carb Stuffed Mushroom Cap - WLS Recipe")</f>
        <v>Low Carb Stuffed Mushroom Cap - WLS Recipe</v>
      </c>
    </row>
    <row r="303" spans="1:1">
      <c r="A303" s="2" t="str">
        <f>HYPERLINK("https://www.foodcoach.me/recipe/low-carb-taco-casserole/","Low Carb Taco Casserole")</f>
        <v>Low Carb Taco Casserole</v>
      </c>
    </row>
    <row r="304" spans="1:1">
      <c r="A304" s="2" t="str">
        <f>HYPERLINK("https://www.foodcoach.me/recipe/low-carb-teriyaki-burger-weight-loss-surgery-recipe/","Low Carb Teriyaki Burger - Weight Loss Surgery Recipe")</f>
        <v>Low Carb Teriyaki Burger - Weight Loss Surgery Recipe</v>
      </c>
    </row>
    <row r="305" spans="1:1">
      <c r="A305" s="2" t="str">
        <f>HYPERLINK("https://www.foodcoach.me/recipe/low-carb-turkey-burger-with-mint-yogurt-sauce-wls-recipe/","Low Carb Turkey Burger with Feta &amp; Mint Yogurt Sauce - WLS Recipe")</f>
        <v>Low Carb Turkey Burger with Feta &amp; Mint Yogurt Sauce - WLS Recipe</v>
      </c>
    </row>
    <row r="306" spans="1:1">
      <c r="A306" s="2" t="str">
        <f>HYPERLINK("https://www.foodcoach.me/recipe/margarita-grilled-chicken/","Margarita Grilled Chicken")</f>
        <v>Margarita Grilled Chicken</v>
      </c>
    </row>
    <row r="307" spans="1:1">
      <c r="A307" s="2" t="str">
        <f>HYPERLINK("https://www.foodcoach.me/recipe/marinated-balsamic-mustard-sirloin/","Marinated Balsamic &amp; Mustard Sirloin")</f>
        <v>Marinated Balsamic &amp; Mustard Sirloin</v>
      </c>
    </row>
    <row r="308" spans="1:1">
      <c r="A308" s="2" t="str">
        <f>HYPERLINK("https://www.foodcoach.me/recipe/marinated-teriyaki-stovetop-chicken/","Marinated Teriyaki Stovetop Chicken")</f>
        <v>Marinated Teriyaki Stovetop Chicken</v>
      </c>
    </row>
    <row r="309" spans="1:1">
      <c r="A309" s="2" t="str">
        <f>HYPERLINK("https://www.foodcoach.me/recipe/mediterranean-chicken/","Mediterranean Chicken")</f>
        <v>Mediterranean Chicken</v>
      </c>
    </row>
    <row r="310" spans="1:1">
      <c r="A310" s="2" t="str">
        <f>HYPERLINK("https://www.foodcoach.me/recipe/mexican-chicken-lime-stew/","Mexican Chicken Lime Stew")</f>
        <v>Mexican Chicken Lime Stew</v>
      </c>
    </row>
    <row r="311" spans="1:1">
      <c r="A311" s="2" t="str">
        <f>HYPERLINK("https://www.foodcoach.me/recipe/mexican-deviled-eggs/","Mexican Deviled Eggs - Bariatric Snack")</f>
        <v>Mexican Deviled Eggs - Bariatric Snack</v>
      </c>
    </row>
    <row r="312" spans="1:1">
      <c r="A312" s="2" t="str">
        <f>HYPERLINK("https://www.foodcoach.me/recipe/mexican-lime-chicken-stew/","Mexican Lime Chicken Stew")</f>
        <v>Mexican Lime Chicken Stew</v>
      </c>
    </row>
    <row r="313" spans="1:1">
      <c r="A313" s="2" t="str">
        <f>HYPERLINK("https://www.foodcoach.me/recipe/mexican-shrimp-salad-wls-cooking-video/","Mexican Shrimp Salad - WLS Cooking Video")</f>
        <v>Mexican Shrimp Salad - WLS Cooking Video</v>
      </c>
    </row>
    <row r="314" spans="1:1">
      <c r="A314" s="2" t="str">
        <f>HYPERLINK("https://www.foodcoach.me/recipe/mexican-side-salad/","Mexican Side Salad - WLS Recipes")</f>
        <v>Mexican Side Salad - WLS Recipes</v>
      </c>
    </row>
    <row r="315" spans="1:1">
      <c r="A315" s="4" t="s">
        <v>47</v>
      </c>
    </row>
    <row r="316" spans="1:1">
      <c r="A316" s="10" t="str">
        <f>HYPERLINK("https://www.foodcoach.me/recipe/microwave-steamed-baby-carrots/","Microwave Steamed Baby Carrots")</f>
        <v>Microwave Steamed Baby Carrots</v>
      </c>
    </row>
    <row r="317" spans="1:1">
      <c r="A317" s="2" t="str">
        <f>HYPERLINK("https://www.foodcoach.me/recipe/mini-meatloaf/","Mini Bariatric Sized Meatloaf")</f>
        <v>Mini Bariatric Sized Meatloaf</v>
      </c>
    </row>
    <row r="318" spans="1:1">
      <c r="A318" s="2" t="str">
        <f>HYPERLINK("https://www.foodcoach.me/recipe/mini-zucchini-meatloaf/","Mini Zucchini Meatloaf")</f>
        <v>Mini Zucchini Meatloaf</v>
      </c>
    </row>
    <row r="319" spans="1:1">
      <c r="A319" s="2" t="str">
        <f>HYPERLINK("https://www.foodcoach.me/recipe/mint-chocolate-chunk-ice-cream/","Mint Chocolate Chunk Ice Cream - WLS Sweets")</f>
        <v>Mint Chocolate Chunk Ice Cream - WLS Sweets</v>
      </c>
    </row>
    <row r="320" spans="1:1">
      <c r="A320" s="2" t="str">
        <f>HYPERLINK("https://www.foodcoach.me/recipe/moroccan-chicken/","Moroccan Chicken - Bariatric Recipe")</f>
        <v>Moroccan Chicken - Bariatric Recipe</v>
      </c>
    </row>
    <row r="321" spans="1:1">
      <c r="A321" s="2" t="str">
        <f>HYPERLINK("https://www.foodcoach.me/recipe/breakfast-egg-cups/","Mushroom &amp; Swiss Egg Cups")</f>
        <v>Mushroom &amp; Swiss Egg Cups</v>
      </c>
    </row>
    <row r="322" spans="1:1">
      <c r="A322" s="2" t="str">
        <f>HYPERLINK("https://www.foodcoach.me/recipe/mushroom-bruschetta-chicken/","Mushroom Bruschetta Chicken")</f>
        <v>Mushroom Bruschetta Chicken</v>
      </c>
    </row>
    <row r="323" spans="1:1">
      <c r="A323" s="11" t="s">
        <v>48</v>
      </c>
    </row>
    <row r="324" spans="1:1">
      <c r="A324" s="2" t="str">
        <f>HYPERLINK("https://www.foodcoach.me/recipe/non-alcoholic-mint-mojito/","Non-Alcoholic Mint Mojito")</f>
        <v>Non-Alcoholic Mint Mojito</v>
      </c>
    </row>
    <row r="325" spans="1:1">
      <c r="A325" s="2" t="str">
        <f>HYPERLINK("https://www.foodcoach.me/recipe/non-alcoholic-watermelon-margarita/","Non-Alcoholic Watermelon Margarita")</f>
        <v>Non-Alcoholic Watermelon Margarita</v>
      </c>
    </row>
    <row r="326" spans="1:1">
      <c r="A326" s="2" t="str">
        <f>HYPERLINK("https://www.foodcoach.me/recipe/not-too-sweet-vanilla-protein-shake-bariatric-liquid-diet/","Not Too Sweet Vanilla Protein Shake - Bariatric Liquid Diet")</f>
        <v>Not Too Sweet Vanilla Protein Shake - Bariatric Liquid Diet</v>
      </c>
    </row>
    <row r="327" spans="1:1">
      <c r="A327" s="2" t="str">
        <f>HYPERLINK("https://www.foodcoach.me/recipe/one-pan-chicken-roasted-veggies/","One Pan Chicken &amp; Roasted Veggies")</f>
        <v>One Pan Chicken &amp; Roasted Veggies</v>
      </c>
    </row>
    <row r="328" spans="1:1">
      <c r="A328" s="2" t="str">
        <f>HYPERLINK("https://www.foodcoach.me/recipe/orange-cream-protein-shake/","Orange Cream Protein Shake")</f>
        <v>Orange Cream Protein Shake</v>
      </c>
    </row>
    <row r="329" spans="1:1">
      <c r="A329" s="2" t="str">
        <f>HYPERLINK("https://www.foodcoach.me/recipe/orange-infused-green-beans/","Orange Infused Green Beans")</f>
        <v>Orange Infused Green Beans</v>
      </c>
    </row>
    <row r="330" spans="1:1">
      <c r="A330" s="2" t="str">
        <f>HYPERLINK("https://www.foodcoach.me/recipe/oven-baked-chicken-kebabs/","Oven Baked Chicken Kebabs")</f>
        <v>Oven Baked Chicken Kebabs</v>
      </c>
    </row>
    <row r="331" spans="1:1">
      <c r="A331" s="2" t="str">
        <f>HYPERLINK("https://www.foodcoach.me/recipe/oven-baked-ricotta/","Oven Baked Ricotta - Soft Bariatric Recipe")</f>
        <v>Oven Baked Ricotta - Soft Bariatric Recipe</v>
      </c>
    </row>
    <row r="332" spans="1:1">
      <c r="A332" s="2" t="str">
        <f>HYPERLINK("https://www.foodcoach.me/recipe/oven-roasted-asparagus/","Oven Roasted Asparagus")</f>
        <v>Oven Roasted Asparagus</v>
      </c>
    </row>
    <row r="333" spans="1:1">
      <c r="A333" s="2" t="str">
        <f>HYPERLINK("https://www.foodcoach.me/recipe/oven-roasted-cherry-tomatoes/","Oven Roasted Cherry Tomatoes")</f>
        <v>Oven Roasted Cherry Tomatoes</v>
      </c>
    </row>
    <row r="334" spans="1:1">
      <c r="A334" s="4" t="s">
        <v>49</v>
      </c>
    </row>
    <row r="335" spans="1:1">
      <c r="A335" s="2" t="str">
        <f>HYPERLINK("https://www.foodcoach.me/recipe/oven-roasted-veggies-thyme/","Oven Roasted Veggies Thyme")</f>
        <v>Oven Roasted Veggies Thyme</v>
      </c>
    </row>
    <row r="336" spans="1:1">
      <c r="A336" s="2" t="str">
        <f>HYPERLINK("https://www.foodcoach.me/recipe/pan-roasted-sweet-peppers/","Pan Roasted Sweet Peppers")</f>
        <v>Pan Roasted Sweet Peppers</v>
      </c>
    </row>
    <row r="337" spans="1:1">
      <c r="A337" s="2" t="str">
        <f>HYPERLINK("https://www.foodcoach.me/recipe/pan-seared-tilapia/","Pan Seared Tilapia")</f>
        <v>Pan Seared Tilapia</v>
      </c>
    </row>
    <row r="338" spans="1:1">
      <c r="A338" s="2" t="str">
        <f>HYPERLINK("https://www.foodcoach.me/recipe/paprika-yogurt-chicken-skewers/","Paprika Yogurt Chicken Skewers")</f>
        <v>Paprika Yogurt Chicken Skewers</v>
      </c>
    </row>
    <row r="339" spans="1:1">
      <c r="A339" s="2" t="str">
        <f>HYPERLINK("https://www.foodcoach.me/recipe/parmesan-thyme-chicken-with-mushrooms/","Parmesan &amp; Thyme Chicken with Mushrooms")</f>
        <v>Parmesan &amp; Thyme Chicken with Mushrooms</v>
      </c>
    </row>
    <row r="340" spans="1:1">
      <c r="A340" s="2" t="str">
        <f>HYPERLINK("https://www.foodcoach.me/recipe/parmasean-baked-chicken/","Parmesan Baked Chicken")</f>
        <v>Parmesan Baked Chicken</v>
      </c>
    </row>
    <row r="341" spans="1:1">
      <c r="A341" s="2" t="str">
        <f>HYPERLINK("https://www.foodcoach.me/recipe/parmesan-coated-tilapia-soft-recipe/","Parmesan Coated Tilapia - Soft Recipe")</f>
        <v>Parmesan Coated Tilapia - Soft Recipe</v>
      </c>
    </row>
    <row r="342" spans="1:1">
      <c r="A342" s="2" t="str">
        <f>HYPERLINK("https://www.foodcoach.me/recipe/parmesan-peppers/","Parmesan Peppers")</f>
        <v>Parmesan Peppers</v>
      </c>
    </row>
    <row r="343" spans="1:1">
      <c r="A343" s="2" t="str">
        <f>HYPERLINK("https://www.foodcoach.me/recipe/parmesan-turkey-burger/","Parmesan Turkey Burger - Bariatric Recipes")</f>
        <v>Parmesan Turkey Burger - Bariatric Recipes</v>
      </c>
    </row>
    <row r="344" spans="1:1">
      <c r="A344" s="2" t="str">
        <f>HYPERLINK("https://www.foodcoach.me/recipe/parmesan-turkey-burger/","Parmesan Turkey Burgers")</f>
        <v>Parmesan Turkey Burgers</v>
      </c>
    </row>
    <row r="345" spans="1:1">
      <c r="A345" s="2" t="str">
        <f>HYPERLINK("https://www.foodcoach.me/recipe/parmesan-zucchini-bites/","Parmesan Zucchini Bites - WLS Recipe")</f>
        <v>Parmesan Zucchini Bites - WLS Recipe</v>
      </c>
    </row>
    <row r="346" spans="1:1">
      <c r="A346" s="2" t="str">
        <f>HYPERLINK("https://www.foodcoach.me/recipe/parmesan-zucchini-chips/","Parmesan Zucchini Chips")</f>
        <v>Parmesan Zucchini Chips</v>
      </c>
    </row>
    <row r="347" spans="1:1">
      <c r="A347" s="2" t="str">
        <f>HYPERLINK("https://www.foodcoach.me/recipe/pear-goat-cheese-candied-walnut-salad/","Pear, Goat Cheese &amp; Candied Walnut Salad")</f>
        <v>Pear, Goat Cheese &amp; Candied Walnut Salad</v>
      </c>
    </row>
    <row r="348" spans="1:1">
      <c r="A348" s="2" t="str">
        <f>HYPERLINK("https://www.foodcoach.me/recipe/pepper-and-peach-fajita-chicken/","Pepper and Peach Fajita Chicken")</f>
        <v>Pepper and Peach Fajita Chicken</v>
      </c>
    </row>
    <row r="349" spans="1:1">
      <c r="A349" s="2" t="str">
        <f>HYPERLINK("https://www.foodcoach.me/recipe/pepper-pepperjack-stuffed-chicken/","Pepper and Pepperjack Stuffed Chicken")</f>
        <v>Pepper and Pepperjack Stuffed Chicken</v>
      </c>
    </row>
    <row r="350" spans="1:1">
      <c r="A350" s="2" t="str">
        <f>HYPERLINK("https://www.foodcoach.me/recipe/peppercorn-chicken-broth/","Peppercorn Chicken Broth")</f>
        <v>Peppercorn Chicken Broth</v>
      </c>
    </row>
    <row r="351" spans="1:1">
      <c r="A351" s="2" t="str">
        <f>HYPERLINK("https://www.foodcoach.me/recipe/pesto-grilled-shrimp-and-squash/","Pesto Shrimp and Squash")</f>
        <v>Pesto Shrimp and Squash</v>
      </c>
    </row>
    <row r="352" spans="1:1">
      <c r="A352" s="2" t="str">
        <f>HYPERLINK("https://www.foodcoach.me/recipe/philly-cheese-chicken-skillet/","Philly Cheese Chicken Skillet")</f>
        <v>Philly Cheese Chicken Skillet</v>
      </c>
    </row>
    <row r="353" spans="1:1">
      <c r="A353" s="2" t="str">
        <f>HYPERLINK("https://www.foodcoach.me/recipe/pico-de-gallo-grilled-chicken/","Pico de Gallo Grilled Chicken - WLS Recipes")</f>
        <v>Pico de Gallo Grilled Chicken - WLS Recipes</v>
      </c>
    </row>
    <row r="354" spans="1:1">
      <c r="A354" s="2" t="str">
        <f>HYPERLINK("https://www.foodcoach.me/recipe/pineapple-chicken-stir-fry/","Pineapple Chicken Stir-Fry")</f>
        <v>Pineapple Chicken Stir-Fry</v>
      </c>
    </row>
    <row r="355" spans="1:1">
      <c r="A355" s="2" t="str">
        <f>HYPERLINK("https://www.foodcoach.me/recipe/pizza-chicken-with-turkey-pepperoni/","Pizza Chicken with Turkey Pepperoni")</f>
        <v>Pizza Chicken with Turkey Pepperoni</v>
      </c>
    </row>
    <row r="356" spans="1:1">
      <c r="A356" s="2" t="str">
        <f>HYPERLINK("https://www.foodcoach.me/recipe/pizza-eggs/","Pizza Eggs")</f>
        <v>Pizza Eggs</v>
      </c>
    </row>
    <row r="357" spans="1:1">
      <c r="A357" s="2" t="str">
        <f>HYPERLINK("https://www.foodcoach.me/recipe/pizza-stuffed-burgers/","Pizza Stuffed Burgers - Low Carb WLS Recipe")</f>
        <v>Pizza Stuffed Burgers - Low Carb WLS Recipe</v>
      </c>
    </row>
    <row r="358" spans="1:1">
      <c r="A358" s="2" t="str">
        <f>HYPERLINK("https://www.foodcoach.me/recipe/pork-and-broccoli-stir-fry/","Pork and Broccoli Stir Fry - Bariatric Recipes")</f>
        <v>Pork and Broccoli Stir Fry - Bariatric Recipes</v>
      </c>
    </row>
    <row r="359" spans="1:1">
      <c r="A359" s="2" t="str">
        <f>HYPERLINK("https://www.foodcoach.me/recipe/pork-tomatillo-chili/","Pork and Tomatillo Chili - Bariatric Recipes")</f>
        <v>Pork and Tomatillo Chili - Bariatric Recipes</v>
      </c>
    </row>
    <row r="360" spans="1:1">
      <c r="A360" s="2" t="str">
        <f>HYPERLINK("https://www.foodcoach.me/recipe/pork-chops-onion-poblano/","Pork Chops with Onion and Poblano")</f>
        <v>Pork Chops with Onion and Poblano</v>
      </c>
    </row>
    <row r="361" spans="1:1">
      <c r="A361" s="2" t="str">
        <f>HYPERLINK("https://www.foodcoach.me/recipe/pork-chops-with-sweet-apples/","Pork Chops with Sweet Apples - WLS Recipes")</f>
        <v>Pork Chops with Sweet Apples - WLS Recipes</v>
      </c>
    </row>
    <row r="362" spans="1:1">
      <c r="A362" s="2" t="str">
        <f>HYPERLINK("https://www.foodcoach.me/recipe/pork-medallions-with-roasted-red-pepper-sauce/","Pork Medallions with Roasted Red Pepper Sauce")</f>
        <v>Pork Medallions with Roasted Red Pepper Sauce</v>
      </c>
    </row>
    <row r="363" spans="1:1">
      <c r="A363" s="2" t="str">
        <f>HYPERLINK("https://www.foodcoach.me/recipe/pork-carrots-stir-fry/","Pork with Carrots Stir Fry")</f>
        <v>Pork with Carrots Stir Fry</v>
      </c>
    </row>
    <row r="364" spans="1:1">
      <c r="A364" s="2" t="str">
        <f>HYPERLINK("https://www.foodcoach.me/recipe/portabello-mushroom-pizzas/","Portabello Mushroom Pizzas - WLS Recipe")</f>
        <v>Portabello Mushroom Pizzas - WLS Recipe</v>
      </c>
    </row>
    <row r="365" spans="1:1">
      <c r="A365" s="2" t="str">
        <f>HYPERLINK("https://www.foodcoach.me/recipe/protein-hot-chocolate/","Protein Hot Chocolate")</f>
        <v>Protein Hot Chocolate</v>
      </c>
    </row>
    <row r="366" spans="1:1">
      <c r="A366" s="2" t="str">
        <f>HYPERLINK("https://www.foodcoach.me/recipe/protein-pumpkin-pancakes/","Protein Pumpkin Pancakes - WLS Recipe")</f>
        <v>Protein Pumpkin Pancakes - WLS Recipe</v>
      </c>
    </row>
    <row r="367" spans="1:1">
      <c r="A367" s="2" t="str">
        <f>HYPERLINK("https://www.foodcoach.me/recipe/protein-vanilla-latte/","Protein Vanilla Latte")</f>
        <v>Protein Vanilla Latte</v>
      </c>
    </row>
    <row r="368" spans="1:1">
      <c r="A368" s="2" t="str">
        <f>HYPERLINK("https://www.foodcoach.me/recipe/pumpkin-chili/","Pumpkin Chili")</f>
        <v>Pumpkin Chili</v>
      </c>
    </row>
    <row r="369" spans="1:1">
      <c r="A369" s="2" t="str">
        <f>HYPERLINK("https://www.foodcoach.me/recipe/pumpkin-whip-bariatric-sweet-treat/","Pumpkin Whip Bariatric Sweet Treat")</f>
        <v>Pumpkin Whip Bariatric Sweet Treat</v>
      </c>
    </row>
    <row r="370" spans="1:1">
      <c r="A370" s="2" t="str">
        <f>HYPERLINK("https://www.foodcoach.me/recipe/pureed-chicken-thigh-bake-bariatric-pureed-diet/","Pureed Chicken Thigh Bake - Bariatric Pureed Diet")</f>
        <v>Pureed Chicken Thigh Bake - Bariatric Pureed Diet</v>
      </c>
    </row>
    <row r="371" spans="1:1">
      <c r="A371" s="2" t="str">
        <f>HYPERLINK("https://www.foodcoach.me/recipe/pureed-salsa-and-beans/","Pureed Salsa and Beans")</f>
        <v>Pureed Salsa and Beans</v>
      </c>
    </row>
    <row r="372" spans="1:1">
      <c r="A372" s="5" t="s">
        <v>50</v>
      </c>
    </row>
    <row r="373" spans="1:1">
      <c r="A373" s="2" t="str">
        <f>HYPERLINK("https://www.foodcoach.me/recipe/quick-rosemary-pork-medallions/","Quick Rosemary Pork Medallions")</f>
        <v>Quick Rosemary Pork Medallions</v>
      </c>
    </row>
    <row r="374" spans="1:1">
      <c r="A374" s="2" t="str">
        <f>HYPERLINK("https://www.foodcoach.me/recipe/ranch-pork-chops/","Ranch Pork Chops")</f>
        <v>Ranch Pork Chops</v>
      </c>
    </row>
    <row r="375" spans="1:1">
      <c r="A375" s="2" t="str">
        <f>HYPERLINK("https://www.foodcoach.me/recipe/ranch-taco-chicken-bowl/","Ranch Taco Chicken Bowl - 3 Ingredient Bariatric Recipe")</f>
        <v>Ranch Taco Chicken Bowl - 3 Ingredient Bariatric Recipe</v>
      </c>
    </row>
    <row r="376" spans="1:1">
      <c r="A376" s="2" t="str">
        <f>HYPERLINK("https://www.foodcoach.me/recipe/red-pepper-bruschetta-turkey-meatballs-wls-recipe/","Red Pepper Bruschetta Turkey Meatballs - WLS Recipe")</f>
        <v>Red Pepper Bruschetta Turkey Meatballs - WLS Recipe</v>
      </c>
    </row>
    <row r="377" spans="1:1">
      <c r="A377" s="2" t="str">
        <f>HYPERLINK("https://www.foodcoach.me/recipe/red-pepper-enchilada-bean-puree-bariatric-pureed-diet/","Red Pepper Enchilada Bean Puree - Bariatric Pureed Diet")</f>
        <v>Red Pepper Enchilada Bean Puree - Bariatric Pureed Diet</v>
      </c>
    </row>
    <row r="378" spans="1:1">
      <c r="A378" s="2" t="str">
        <f>HYPERLINK("https://www.foodcoach.me/recipe/reduced-fat-green-bean-casserole/","Reduced-Fat Green Bean &amp; Mushroom Casserole")</f>
        <v>Reduced-Fat Green Bean &amp; Mushroom Casserole</v>
      </c>
    </row>
    <row r="379" spans="1:1">
      <c r="A379" s="2" t="str">
        <f>HYPERLINK("https://www.foodcoach.me/recipe/refried-bean-bowl/","Refried Bean Bowl")</f>
        <v>Refried Bean Bowl</v>
      </c>
    </row>
    <row r="380" spans="1:1">
      <c r="A380" s="2" t="str">
        <f>HYPERLINK("https://www.foodcoach.me/recipe/ricotta-protein-pancakes/","Ricotta Protein Pancakes")</f>
        <v>Ricotta Protein Pancakes</v>
      </c>
    </row>
    <row r="381" spans="1:1">
      <c r="A381" s="2" t="str">
        <f>HYPERLINK("https://www.foodcoach.me/recipe/roasted-cauliflower-salad/","Roasted Cauliflower Salad")</f>
        <v>Roasted Cauliflower Salad</v>
      </c>
    </row>
    <row r="382" spans="1:1">
      <c r="A382" s="2" t="str">
        <f>HYPERLINK("https://www.foodcoach.me/recipe/roasted-chicken-thighs-with-tomatoes-olives-feta/","Roasted Chicken Thighs with Tomatoes, Olives &amp; Feta")</f>
        <v>Roasted Chicken Thighs with Tomatoes, Olives &amp; Feta</v>
      </c>
    </row>
    <row r="383" spans="1:1">
      <c r="A383" s="2" t="str">
        <f>HYPERLINK("https://www.foodcoach.me/recipe/roasted-fish-veggies/","Roasted Fish and Veggies")</f>
        <v>Roasted Fish and Veggies</v>
      </c>
    </row>
    <row r="384" spans="1:1">
      <c r="A384" s="2" t="str">
        <f>HYPERLINK("https://www.foodcoach.me/recipe/roasted-parmesan-artichoke-appetizer/","Roasted Parmesan Artichokes")</f>
        <v>Roasted Parmesan Artichokes</v>
      </c>
    </row>
    <row r="385" spans="1:1">
      <c r="A385" s="2" t="str">
        <f>HYPERLINK("https://www.foodcoach.me/recipe/roasted-parmesan-broccoli/","Roasted Parmesan Broccoli - WLS Recipes")</f>
        <v>Roasted Parmesan Broccoli - WLS Recipes</v>
      </c>
    </row>
    <row r="386" spans="1:1">
      <c r="A386" s="2" t="str">
        <f>HYPERLINK("https://www.foodcoach.me/recipe/roasted-parmesan-brussels-sprouts/","Roasted Parmesan Brussels Sprouts - WLS Recipes")</f>
        <v>Roasted Parmesan Brussels Sprouts - WLS Recipes</v>
      </c>
    </row>
    <row r="387" spans="1:1">
      <c r="A387" s="2" t="str">
        <f>HYPERLINK("https://www.foodcoach.me/recipe/roasted-pear-feta-burger/","Roasted Pear &amp; Feta Burger - Low Carb WLS Recipe")</f>
        <v>Roasted Pear &amp; Feta Burger - Low Carb WLS Recipe</v>
      </c>
    </row>
    <row r="388" spans="1:1">
      <c r="A388" s="2" t="str">
        <f>HYPERLINK("https://www.foodcoach.me/recipe/roasted-summer-squash-ricotta-chicken-breasts/","Roasted Summer Squash &amp; Ricotta Chicken Breasts - WLS Recipe")</f>
        <v>Roasted Summer Squash &amp; Ricotta Chicken Breasts - WLS Recipe</v>
      </c>
    </row>
    <row r="389" spans="1:1">
      <c r="A389" s="2" t="str">
        <f>HYPERLINK("https://www.foodcoach.me/recipe/roasted-turkey-breast/","Roasted Turkey Breast - Thanksgiving for a Few")</f>
        <v>Roasted Turkey Breast - Thanksgiving for a Few</v>
      </c>
    </row>
    <row r="390" spans="1:1">
      <c r="A390" s="2" t="str">
        <f>HYPERLINK("https://www.foodcoach.me/recipe/roasted-turkey-spinach-bowl/","Roasted Turkey Spinach Bowl")</f>
        <v>Roasted Turkey Spinach Bowl</v>
      </c>
    </row>
    <row r="391" spans="1:1">
      <c r="A391" s="2" t="str">
        <f>HYPERLINK("https://www.foodcoach.me/recipe/root-beer-float-ice-cream/","Root Beer Float Ice Cream - WLS Dessert Recipe")</f>
        <v>Root Beer Float Ice Cream - WLS Dessert Recipe</v>
      </c>
    </row>
    <row r="392" spans="1:1">
      <c r="A392" s="2" t="str">
        <f>HYPERLINK("https://www.foodcoach.me/recipe/rosemary-sirloin-steak/","Rosemary Sirloin Steak")</f>
        <v>Rosemary Sirloin Steak</v>
      </c>
    </row>
    <row r="393" spans="1:1">
      <c r="A393" s="2" t="str">
        <f>HYPERLINK("https://www.foodcoach.me/recipe/rosemary-steak-and-tomatoes-skillet-dinner/","Rosemary Steak and Tomatoes Skillet Dinner")</f>
        <v>Rosemary Steak and Tomatoes Skillet Dinner</v>
      </c>
    </row>
    <row r="394" spans="1:1">
      <c r="A394" s="7" t="s">
        <v>51</v>
      </c>
    </row>
    <row r="395" spans="1:1">
      <c r="A395" s="2" t="str">
        <f>HYPERLINK("https://www.foodcoach.me/recipe/rosemary-turkey-tenderloin/","Rosemary Turkey Tenderloin")</f>
        <v>Rosemary Turkey Tenderloin</v>
      </c>
    </row>
    <row r="396" spans="1:1">
      <c r="A396" s="2" t="str">
        <f>HYPERLINK("https://www.foodcoach.me/recipe/salad-in-a-jar/","Salad Jar - Weight Loss Surgery Lunch")</f>
        <v>Salad Jar - Weight Loss Surgery Lunch</v>
      </c>
    </row>
    <row r="397" spans="1:1">
      <c r="A397" s="2" t="str">
        <f>HYPERLINK("https://www.foodcoach.me/recipe/salisbury-steak-with-mushroom-barbecue-sauce/","Salisbury Steak with Mushroom &amp; Barbecue Sauce - WLS Recipe")</f>
        <v>Salisbury Steak with Mushroom &amp; Barbecue Sauce - WLS Recipe</v>
      </c>
    </row>
    <row r="398" spans="1:1">
      <c r="A398" s="2" t="str">
        <f>HYPERLINK("https://www.foodcoach.me/recipe/salmon-cakes-for-one/","Salmon Cakes For One (Soft Phase Recipe)")</f>
        <v>Salmon Cakes For One (Soft Phase Recipe)</v>
      </c>
    </row>
    <row r="399" spans="1:1">
      <c r="A399" s="2" t="str">
        <f>HYPERLINK("https://www.foodcoach.me/recipe/salmon-florentine/","Salmon Florentine - WLS Recipes")</f>
        <v>Salmon Florentine - WLS Recipes</v>
      </c>
    </row>
    <row r="400" spans="1:1">
      <c r="A400" s="2" t="str">
        <f>HYPERLINK("https://www.foodcoach.me/recipe/salmon-foil-pack-with-tomatoes-onions/","Salmon Foil Pack with Tomatoes &amp; Onions")</f>
        <v>Salmon Foil Pack with Tomatoes &amp; Onions</v>
      </c>
    </row>
    <row r="401" spans="1:1">
      <c r="A401" s="2" t="str">
        <f>HYPERLINK("https://www.foodcoach.me/recipe/salmon-ricotta-omlette/","Salmon Ricotta Omlette")</f>
        <v>Salmon Ricotta Omlette</v>
      </c>
    </row>
    <row r="402" spans="1:1">
      <c r="A402" s="2" t="str">
        <f>HYPERLINK("https://www.foodcoach.me/recipe/pizza-eggs/","Salsa &amp; Eggs Turkey Skillet - High Protein Recipe")</f>
        <v>Salsa &amp; Eggs Turkey Skillet - High Protein Recipe</v>
      </c>
    </row>
    <row r="403" spans="1:1">
      <c r="A403" s="2" t="str">
        <f>HYPERLINK("https://www.foodcoach.me/recipe/salsa-verde-chicken-chili/","Salsa Verde Chicken Chili")</f>
        <v>Salsa Verde Chicken Chili</v>
      </c>
    </row>
    <row r="404" spans="1:1">
      <c r="A404" s="2" t="str">
        <f>HYPERLINK("https://www.foodcoach.me/recipe/pork-stuffed-poblano-peppers/","Salsa Verde Stuffed Poblano Peppers")</f>
        <v>Salsa Verde Stuffed Poblano Peppers</v>
      </c>
    </row>
    <row r="405" spans="1:1">
      <c r="A405" s="2" t="str">
        <f>HYPERLINK("https://www.foodcoach.me/recipe/santa-fe-pulled-chicken/","Santa Fe Pulled Chicken - WLS Recipes")</f>
        <v>Santa Fe Pulled Chicken - WLS Recipes</v>
      </c>
    </row>
    <row r="406" spans="1:1">
      <c r="A406" s="2" t="str">
        <f>HYPERLINK("https://www.foodcoach.me/recipe/sausage-stuffed-zucchini-boats/","Sausage Stuffed Zucchini Boats")</f>
        <v>Sausage Stuffed Zucchini Boats</v>
      </c>
    </row>
    <row r="407" spans="1:1">
      <c r="A407" s="2" t="str">
        <f>HYPERLINK("https://www.foodcoach.me/recipe/sauteed-brussel-sprout-salad/","Sauteed Brussel Sprout Salad")</f>
        <v>Sauteed Brussel Sprout Salad</v>
      </c>
    </row>
    <row r="408" spans="1:1">
      <c r="A408" s="2" t="str">
        <f>HYPERLINK("https://www.foodcoach.me/?s=Saut%C3%A9ed+Garlic+Mushrooms","Sautéed Garlic Mushrooms")</f>
        <v>Sautéed Garlic Mushrooms</v>
      </c>
    </row>
    <row r="409" spans="1:1">
      <c r="A409" s="2" t="str">
        <f>HYPERLINK("https://www.foodcoach.me/recipe/sauteed-garlic-snow-peas-the-lowest-starch-pea/","Sautéed Garlic Snow Peas (the lowest starch pea)")</f>
        <v>Sautéed Garlic Snow Peas (the lowest starch pea)</v>
      </c>
    </row>
    <row r="410" spans="1:1">
      <c r="A410" s="2" t="str">
        <f>HYPERLINK("https://www.foodcoach.me/recipe/sauteed-ranch-bell-peppers/","Sautéed Ranch Bell Peppers")</f>
        <v>Sautéed Ranch Bell Peppers</v>
      </c>
    </row>
    <row r="411" spans="1:1">
      <c r="A411" s="2" t="str">
        <f>HYPERLINK("https://www.foodcoach.me/recipe/scrambled-eggs-with-black-bean-puree-bariatric-pureedsoft-diet/","Scrambled Eggs with Black Bean Puree - Bariatric Pureed/Soft Diet")</f>
        <v>Scrambled Eggs with Black Bean Puree - Bariatric Pureed/Soft Diet</v>
      </c>
    </row>
    <row r="412" spans="1:1">
      <c r="A412" s="2" t="str">
        <f>HYPERLINK("https://www.foodcoach.me/recipe/scrambled-eggs-with-sliced-tomatoes/","Scrambled Eggs with Sliced Tomatoes")</f>
        <v>Scrambled Eggs with Sliced Tomatoes</v>
      </c>
    </row>
    <row r="413" spans="1:1">
      <c r="A413" s="2" t="str">
        <f>HYPERLINK("https://www.foodcoach.me/recipe/seared-pork-tenderloin-with-sun-dried-tomatoes/","Seared Pork Tenderloin with Sun-Dried Tomatoes")</f>
        <v>Seared Pork Tenderloin with Sun-Dried Tomatoes</v>
      </c>
    </row>
    <row r="414" spans="1:1">
      <c r="A414" s="2" t="str">
        <f>HYPERLINK("https://www.foodcoach.me/recipe/sheet-pan-lemon-chicken-with-green-beans/","Sheet Pan Lemon Chicken with Green Beans")</f>
        <v>Sheet Pan Lemon Chicken with Green Beans</v>
      </c>
    </row>
    <row r="415" spans="1:1">
      <c r="A415" s="2" t="str">
        <f>HYPERLINK("https://www.foodcoach.me/recipe/sheet-pan-pork-and-zucchini/","Sheet Pan Pork and Zucchini")</f>
        <v>Sheet Pan Pork and Zucchini</v>
      </c>
    </row>
    <row r="416" spans="1:1">
      <c r="A416" s="2" t="str">
        <f>HYPERLINK("https://www.foodcoach.me/recipe/sheet-pan-salmon-and-brussel-sprouts/","Sheet Pan Salmon and Brussel Sprouts")</f>
        <v>Sheet Pan Salmon and Brussel Sprouts</v>
      </c>
    </row>
    <row r="417" spans="1:1">
      <c r="A417" s="2" t="str">
        <f>HYPERLINK("https://www.foodcoach.me/recipe/shepherds-pie-mashed-cauliflower/","Shepherds Pie with Mashed Cauliflower")</f>
        <v>Shepherds Pie with Mashed Cauliflower</v>
      </c>
    </row>
    <row r="418" spans="1:1">
      <c r="A418" s="5" t="s">
        <v>52</v>
      </c>
    </row>
    <row r="419" spans="1:1">
      <c r="A419" s="2" t="str">
        <f>HYPERLINK("https://www.foodcoach.me/recipe/shredded-buffalo-chicken/","Shredded Buffalo Chicken - WLS Recipe")</f>
        <v>Shredded Buffalo Chicken - WLS Recipe</v>
      </c>
    </row>
    <row r="420" spans="1:1">
      <c r="A420" s="2" t="str">
        <f>HYPERLINK("https://www.foodcoach.me/recipe/shredded-buffalo-chicken-lettuce-wraps-bariatric-recipe/","Shredded Buffalo Chicken Lettuce Wraps - Bariatric Recipe")</f>
        <v>Shredded Buffalo Chicken Lettuce Wraps - Bariatric Recipe</v>
      </c>
    </row>
    <row r="421" spans="1:1">
      <c r="A421" s="2" t="str">
        <f>HYPERLINK("https://www.foodcoach.me/recipe/shredded-chicken-roast-and-carrots/","Shredded Chicken Roast and Carrots - WLS Recipe")</f>
        <v>Shredded Chicken Roast and Carrots - WLS Recipe</v>
      </c>
    </row>
    <row r="422" spans="1:1">
      <c r="A422" s="7" t="s">
        <v>53</v>
      </c>
    </row>
    <row r="423" spans="1:1">
      <c r="A423" s="2" t="str">
        <f>HYPERLINK("https://www.foodcoach.me/recipe/shredded-taco-beef/","Shredded Taco Beef")</f>
        <v>Shredded Taco Beef</v>
      </c>
    </row>
    <row r="424" spans="1:1">
      <c r="A424" s="4" t="s">
        <v>54</v>
      </c>
    </row>
    <row r="425" spans="1:1">
      <c r="A425" s="2" t="str">
        <f>HYPERLINK("https://www.foodcoach.me/recipe/shrimp-burgers/","Shrimp Burgers - Low Carb WLS Recipe")</f>
        <v>Shrimp Burgers - Low Carb WLS Recipe</v>
      </c>
    </row>
    <row r="426" spans="1:1">
      <c r="A426" s="2" t="str">
        <f>HYPERLINK("https://www.foodcoach.me/recipe/shrimp-ceviche/","Shrimp Ceviche")</f>
        <v>Shrimp Ceviche</v>
      </c>
    </row>
    <row r="427" spans="1:1">
      <c r="A427" s="2" t="str">
        <f>HYPERLINK("https://www.foodcoach.me/recipe/turkey-bacon-wrapped-jalapeno-poppers/","Shrimp Jalapeno Poppers")</f>
        <v>Shrimp Jalapeno Poppers</v>
      </c>
    </row>
    <row r="428" spans="1:1">
      <c r="A428" s="2" t="str">
        <f>HYPERLINK("https://www.foodcoach.me/recipe/shrimp-scampi-zucchini-noodles/","Shrimp Scampi with Zucchini Noodles")</f>
        <v>Shrimp Scampi with Zucchini Noodles</v>
      </c>
    </row>
    <row r="429" spans="1:1">
      <c r="A429" s="2" t="str">
        <f>HYPERLINK("https://www.foodcoach.me/recipe/shrimp-taco-salad-low-carb-wls-recipe/","Shrimp Taco Salad - Low Carb WLS Recipe")</f>
        <v>Shrimp Taco Salad - Low Carb WLS Recipe</v>
      </c>
    </row>
    <row r="430" spans="1:1">
      <c r="A430" s="2" t="str">
        <f>HYPERLINK("https://www.foodcoach.me/recipe/simple-italian-chili/","Simple Italian Chili - Bariatric Friendly")</f>
        <v>Simple Italian Chili - Bariatric Friendly</v>
      </c>
    </row>
    <row r="431" spans="1:1">
      <c r="A431" s="2" t="str">
        <f>HYPERLINK("https://www.foodcoach.me/recipe/simple-italian-stuffed-peppers/","Simple Italian Stuffed Peppers")</f>
        <v>Simple Italian Stuffed Peppers</v>
      </c>
    </row>
    <row r="432" spans="1:1">
      <c r="A432" s="2" t="str">
        <f>HYPERLINK("https://www.foodcoach.me/recipe/simple-salmon-burgers/","Simple Salmon Burgers")</f>
        <v>Simple Salmon Burgers</v>
      </c>
    </row>
    <row r="433" spans="1:1">
      <c r="A433" s="2" t="str">
        <f>HYPERLINK("https://www.foodcoach.me/recipe/simple-sauteed-zucchini-squash/","Simple Sauteed Zucchini Squash")</f>
        <v>Simple Sauteed Zucchini Squash</v>
      </c>
    </row>
    <row r="434" spans="1:1">
      <c r="A434" s="2" t="str">
        <f>HYPERLINK("https://www.foodcoach.me/recipe/sirloin-steak-with-creamy-blue-cheese/","Sirloin Steak with Creamy Blue Cheese")</f>
        <v>Sirloin Steak with Creamy Blue Cheese</v>
      </c>
    </row>
    <row r="435" spans="1:1">
      <c r="A435" s="2" t="str">
        <f>HYPERLINK("https://www.foodcoach.me/recipe/sirloin-steak-with-avocado-dressing/","Sirloin Steak with Tomatillo Avocado Dressing")</f>
        <v>Sirloin Steak with Tomatillo Avocado Dressing</v>
      </c>
    </row>
    <row r="436" spans="1:1">
      <c r="A436" s="5" t="s">
        <v>55</v>
      </c>
    </row>
    <row r="437" spans="1:1">
      <c r="A437" s="2" t="str">
        <f>HYPERLINK("https://www.foodcoach.me/recipe/sliced-steak-with-sauteed-mushrooms/","Sliced Steak with Sauteed Mushrooms")</f>
        <v>Sliced Steak with Sauteed Mushrooms</v>
      </c>
    </row>
    <row r="438" spans="1:1">
      <c r="A438" s="2" t="str">
        <f>HYPERLINK("https://www.foodcoach.me/recipe/sloppy-spinach-stuffed-peppers-wls-recipe/","Sloppy Spinach Stuffed Peppers - WLS Recipe")</f>
        <v>Sloppy Spinach Stuffed Peppers - WLS Recipe</v>
      </c>
    </row>
    <row r="439" spans="1:1">
      <c r="A439" s="2" t="str">
        <f>HYPERLINK("https://www.foodcoach.me/recipe/slow-cooker-beef-broccoli/","Slow Cooker Beef and Broccoli")</f>
        <v>Slow Cooker Beef and Broccoli</v>
      </c>
    </row>
    <row r="440" spans="1:1">
      <c r="A440" s="5" t="s">
        <v>56</v>
      </c>
    </row>
    <row r="441" spans="1:1">
      <c r="A441" s="2" t="str">
        <f>HYPERLINK("https://www.foodcoach.me/recipe/slow-cooker-honey-mustard-pork/","Slow Cooker Honey Mustard Pork")</f>
        <v>Slow Cooker Honey Mustard Pork</v>
      </c>
    </row>
    <row r="442" spans="1:1">
      <c r="A442" s="2" t="str">
        <f>HYPERLINK("https://www.foodcoach.me/slow-cooker-italian-chicken-thighs-2/","Slow Cooker Italian Chicken Thighs")</f>
        <v>Slow Cooker Italian Chicken Thighs</v>
      </c>
    </row>
    <row r="443" spans="1:1">
      <c r="A443" s="2" t="str">
        <f>HYPERLINK("https://www.foodcoach.me/recipe/slow-cooker-pork-carnita-nachos-wls-recipes/","Slow Cooker Pork Carnita ""Nachos"" - WLS Recipes")</f>
        <v>Slow Cooker Pork Carnita "Nachos" - WLS Recipes</v>
      </c>
    </row>
    <row r="444" spans="1:1">
      <c r="A444" s="2" t="str">
        <f>HYPERLINK("https://www.foodcoach.me/recipe/slow-cooker-pork-with-apples-carrots/","Slow Cooker Pork with Apples &amp; Carrots")</f>
        <v>Slow Cooker Pork with Apples &amp; Carrots</v>
      </c>
    </row>
    <row r="445" spans="1:1">
      <c r="A445" s="2" t="str">
        <f>HYPERLINK("https://www.foodcoach.me/recipe/slow-cooker-pork-with-apples-and-carrots/","Slow Cooker Pork with Apples and Carrots")</f>
        <v>Slow Cooker Pork with Apples and Carrots</v>
      </c>
    </row>
    <row r="446" spans="1:1">
      <c r="A446" s="2" t="str">
        <f>HYPERLINK("https://www.foodcoach.me/recipe/slow-cooker-roast-and-carrots/","Slow Cooker Roast and Carrots")</f>
        <v>Slow Cooker Roast and Carrots</v>
      </c>
    </row>
    <row r="447" spans="1:1">
      <c r="A447" s="2" t="str">
        <f>HYPERLINK("https://www.foodcoach.me/recipe/slow-cooker-sloppy-joe-bowl/","Slow Cooker Sloppy Joe Bowl")</f>
        <v>Slow Cooker Sloppy Joe Bowl</v>
      </c>
    </row>
    <row r="448" spans="1:1">
      <c r="A448" s="2" t="str">
        <f>HYPERLINK("https://www.foodcoach.me/recipe/slow-cooker-steak-and-tomatoes/","Slow Cooker Steak and Tomatoes")</f>
        <v>Slow Cooker Steak and Tomatoes</v>
      </c>
    </row>
    <row r="449" spans="1:1">
      <c r="A449" s="2" t="str">
        <f>HYPERLINK("https://www.foodcoach.me/recipe/slow-cooker-4-ingredient-green-chile-chicken/","Slow Cooker: 4 Ingredient Green Chile Chicken")</f>
        <v>Slow Cooker: 4 Ingredient Green Chile Chicken</v>
      </c>
    </row>
    <row r="450" spans="1:1">
      <c r="A450" s="2" t="str">
        <f>HYPERLINK("https://www.foodcoach.me/recipe/smoked-salmon-pate-bariatric-pureed-diet/","Smoked Salmon Pate - Bariatric Pureed Diet")</f>
        <v>Smoked Salmon Pate - Bariatric Pureed Diet</v>
      </c>
    </row>
    <row r="451" spans="1:1">
      <c r="A451" s="2" t="str">
        <f>HYPERLINK("https://www.foodcoach.me/recipe/soft-diet-chicken-lasagna/","Soft Chicken Lasagna Bowl")</f>
        <v>Soft Chicken Lasagna Bowl</v>
      </c>
    </row>
    <row r="452" spans="1:1">
      <c r="A452" s="2" t="str">
        <f>HYPERLINK("https://www.foodcoach.me/recipe/soft-crab-salad/","Soft Crab Salad")</f>
        <v>Soft Crab Salad</v>
      </c>
    </row>
    <row r="453" spans="1:1">
      <c r="A453" s="2" t="str">
        <f>HYPERLINK("https://www.foodcoach.me/recipe/soft-mexican-chicken-salad/","Soft Mexican Chicken Salad")</f>
        <v>Soft Mexican Chicken Salad</v>
      </c>
    </row>
    <row r="454" spans="1:1">
      <c r="A454" s="2" t="str">
        <f>HYPERLINK("https://www.foodcoach.me/recipe/soft-phase-recipe-cream-of-mushroom-chicken-thighs/","Soft Phase Recipe - Cream of Mushroom Chicken Thighs")</f>
        <v>Soft Phase Recipe - Cream of Mushroom Chicken Thighs</v>
      </c>
    </row>
    <row r="455" spans="1:1">
      <c r="A455" s="2" t="str">
        <f>HYPERLINK("https://www.foodcoach.me/recipe/south-border-meatloaf/","South of the Border Meatloaf - WLS Recipes")</f>
        <v>South of the Border Meatloaf - WLS Recipes</v>
      </c>
    </row>
    <row r="456" spans="1:1">
      <c r="A456" s="2" t="str">
        <f>HYPERLINK("https://www.foodcoach.me/recipe/southwest-chicken-burger-with-avocado/","Southwest Burger with Avocado")</f>
        <v>Southwest Burger with Avocado</v>
      </c>
    </row>
    <row r="457" spans="1:1">
      <c r="A457" s="2" t="str">
        <f>HYPERLINK("https://www.foodcoach.me/recipe/southwest-chicken-salad/","Southwest Chicken Salad - WLS Recipes")</f>
        <v>Southwest Chicken Salad - WLS Recipes</v>
      </c>
    </row>
    <row r="458" spans="1:1">
      <c r="A458" s="2" t="str">
        <f>HYPERLINK("https://www.foodcoach.me/recipe/southwest-egg-casserole/","Southwest Egg Casserole - WLS Recipes")</f>
        <v>Southwest Egg Casserole - WLS Recipes</v>
      </c>
    </row>
    <row r="459" spans="1:1">
      <c r="A459" s="2" t="str">
        <f>HYPERLINK("https://www.foodcoach.me/recipe/southwest-stuffed-burger/","Southwest Stuffed Burger")</f>
        <v>Southwest Stuffed Burger</v>
      </c>
    </row>
    <row r="460" spans="1:1">
      <c r="A460" s="2" t="str">
        <f>HYPERLINK("https://www.foodcoach.me/recipe/spaghetti-squash-baked-lasagna/","Spaghetti Squash Baked Lasagna - WLS Recipes")</f>
        <v>Spaghetti Squash Baked Lasagna - WLS Recipes</v>
      </c>
    </row>
    <row r="461" spans="1:1">
      <c r="A461" s="2" t="str">
        <f>HYPERLINK("https://www.foodcoach.me/recipe/spaghetti-squash-lasagna-casserole/","Spaghetti Squash Lasagna Casserole - Bariatric Recipes")</f>
        <v>Spaghetti Squash Lasagna Casserole - Bariatric Recipes</v>
      </c>
    </row>
    <row r="462" spans="1:1">
      <c r="A462" s="2" t="str">
        <f>HYPERLINK("https://www.foodcoach.me/recipe/spiced-yogurt-marinated-chicken/","Spiced Yogurt Marinated Chicken - WLS Recipes")</f>
        <v>Spiced Yogurt Marinated Chicken - WLS Recipes</v>
      </c>
    </row>
    <row r="463" spans="1:1">
      <c r="A463" s="2" t="str">
        <f>HYPERLINK("https://www.foodcoach.me/recipe/spicy-fish-taco-salad/","Spicy Fish Taco Salad")</f>
        <v>Spicy Fish Taco Salad</v>
      </c>
    </row>
    <row r="464" spans="1:1">
      <c r="A464" s="2" t="str">
        <f>HYPERLINK("https://www.foodcoach.me/recipe/spicy-shrimp-burrito-bowl/","Spicy Shrimp ""Burrito"" Bowl")</f>
        <v>Spicy Shrimp "Burrito" Bowl</v>
      </c>
    </row>
    <row r="465" spans="1:1">
      <c r="A465" s="2" t="str">
        <f>HYPERLINK("https://www.foodcoach.me/recipe/spinach-feta-stuffed-chicken-breast/","Spinach &amp; Feta Stuffed Chicken Breast - WLS Recipes")</f>
        <v>Spinach &amp; Feta Stuffed Chicken Breast - WLS Recipes</v>
      </c>
    </row>
    <row r="466" spans="1:1">
      <c r="A466" s="2" t="str">
        <f>HYPERLINK("https://www.foodcoach.me/recipe/spinach-red-pepper-frittata/","Spinach &amp; Red Pepper Frittata")</f>
        <v>Spinach &amp; Red Pepper Frittata</v>
      </c>
    </row>
    <row r="467" spans="1:1">
      <c r="A467" s="2" t="str">
        <f>HYPERLINK("https://www.foodcoach.me/recipe/spinach-feta-egg-scramble/","Spinach and Feta Egg Scramble")</f>
        <v>Spinach and Feta Egg Scramble</v>
      </c>
    </row>
    <row r="468" spans="1:1">
      <c r="A468" s="2" t="str">
        <f>HYPERLINK("https://www.foodcoach.me/recipe/spinach-feta-stuffed-meatloaf/","Spinach and Feta Stuffed Meatloaf")</f>
        <v>Spinach and Feta Stuffed Meatloaf</v>
      </c>
    </row>
    <row r="469" spans="1:1">
      <c r="A469" s="2" t="str">
        <f>HYPERLINK("https://www.foodcoach.me/recipe/spinach-pesto-and-chicken-sausage-egg-bake/","Spinach Pesto and Chicken Sausage Egg Bake")</f>
        <v>Spinach Pesto and Chicken Sausage Egg Bake</v>
      </c>
    </row>
    <row r="470" spans="1:1">
      <c r="A470" s="2" t="str">
        <f>HYPERLINK("https://www.foodcoach.me/recipe/steak-avocado-tomatillo-topping/","Steak Avocado-Tomatillo Topping")</f>
        <v>Steak Avocado-Tomatillo Topping</v>
      </c>
    </row>
    <row r="471" spans="1:1">
      <c r="A471" s="2" t="str">
        <f>HYPERLINK("https://www.foodcoach.me/recipe/steak-caesar-salad/","Steak Caesar Salad - WLS Recipe")</f>
        <v>Steak Caesar Salad - WLS Recipe</v>
      </c>
    </row>
    <row r="472" spans="1:1">
      <c r="A472" s="2" t="str">
        <f>HYPERLINK("https://www.foodcoach.me/recipe/steak-fajita-stuffed-peppers/","Steak Fajita Stuffed Peppers")</f>
        <v>Steak Fajita Stuffed Peppers</v>
      </c>
    </row>
    <row r="473" spans="1:1">
      <c r="A473" s="2" t="str">
        <f>HYPERLINK("https://www.foodcoach.me/recipe/steak-sauce-burger/","Steak Sauce Burger - Bariatric Recipe")</f>
        <v>Steak Sauce Burger - Bariatric Recipe</v>
      </c>
    </row>
    <row r="474" spans="1:1">
      <c r="A474" s="2" t="str">
        <f>HYPERLINK("https://www.foodcoach.me/recipe/simple-beefy-onion-meatloaf-low-carb-wls-recipe/","Steak Sauce Meatloaf - Simple Low Carb WLS Recipe")</f>
        <v>Steak Sauce Meatloaf - Simple Low Carb WLS Recipe</v>
      </c>
    </row>
    <row r="475" spans="1:1">
      <c r="A475" s="2" t="str">
        <f>HYPERLINK("https://www.foodcoach.me/recipe/strawberry-cobb-salad/","Strawberry Cobb Salad")</f>
        <v>Strawberry Cobb Salad</v>
      </c>
    </row>
    <row r="476" spans="1:1">
      <c r="A476" s="2" t="str">
        <f>HYPERLINK("https://www.foodcoach.me/recipe/strawberry-greek-yogurt-whip/","Strawberry Greek Yogurt Whip")</f>
        <v>Strawberry Greek Yogurt Whip</v>
      </c>
    </row>
    <row r="477" spans="1:1">
      <c r="A477" s="2" t="str">
        <f>HYPERLINK("https://www.foodcoach.me/recipe/strawberry-sorbet/","Strawberry Sorbet")</f>
        <v>Strawberry Sorbet</v>
      </c>
    </row>
    <row r="478" spans="1:1">
      <c r="A478" s="4" t="s">
        <v>57</v>
      </c>
    </row>
    <row r="479" spans="1:1">
      <c r="A479" s="2" t="str">
        <f>HYPERLINK("https://www.foodcoach.me/recipe/sugar-free-arnold-palmer/","Sugar Free Lemonade Tea")</f>
        <v>Sugar Free Lemonade Tea</v>
      </c>
    </row>
    <row r="480" spans="1:1">
      <c r="A480" s="2" t="str">
        <f>HYPERLINK("https://www.foodcoach.me/recipe/sugar-free-strawberry-limeade/","Sugar Free Strawberry Limeade")</f>
        <v>Sugar Free Strawberry Limeade</v>
      </c>
    </row>
    <row r="481" spans="1:1">
      <c r="A481" s="2" t="str">
        <f>HYPERLINK("https://www.foodcoach.me/recipe/sugar-free-strawberry-ricotta-gelatin/","Sugar Free Strawberry Ricotta Gelatin - Bariatric Soft Liquid Diet Recipe")</f>
        <v>Sugar Free Strawberry Ricotta Gelatin - Bariatric Soft Liquid Diet Recipe</v>
      </c>
    </row>
    <row r="482" spans="1:1">
      <c r="A482" s="2" t="str">
        <f>HYPERLINK("https://www.foodcoach.me/recipe/sugar-free-cucumber-mint-limeade/","Sugar-Free Cucumber &amp; Mint Limeade")</f>
        <v>Sugar-Free Cucumber &amp; Mint Limeade</v>
      </c>
    </row>
    <row r="483" spans="1:1">
      <c r="A483" s="2" t="str">
        <f>HYPERLINK("https://www.foodcoach.me/recipe/sun-dried-tomato-feta-chicken-bake/","Sun Dried Tomato &amp; Feta Chicken Bake")</f>
        <v>Sun Dried Tomato &amp; Feta Chicken Bake</v>
      </c>
    </row>
    <row r="484" spans="1:1">
      <c r="A484" s="2" t="str">
        <f>HYPERLINK("https://www.foodcoach.me/recipe/sun-dried-tomato-meatballs/","Sun Dried Tomato Meatballs")</f>
        <v>Sun Dried Tomato Meatballs</v>
      </c>
    </row>
    <row r="485" spans="1:1">
      <c r="A485" s="2" t="str">
        <f>HYPERLINK("https://www.foodcoach.me/recipe/sun-dried-tomato-baked-chicken/","Sun-Dried Tomato Baked Chicken")</f>
        <v>Sun-Dried Tomato Baked Chicken</v>
      </c>
    </row>
    <row r="486" spans="1:1">
      <c r="A486" s="2" t="str">
        <f>HYPERLINK("https://www.foodcoach.me/recipe/sun-dried-tomato-mini-meatloaf/","Sun-Dried Tomato Mini Meatloaf")</f>
        <v>Sun-Dried Tomato Mini Meatloaf</v>
      </c>
    </row>
    <row r="487" spans="1:1">
      <c r="A487" s="4" t="s">
        <v>58</v>
      </c>
    </row>
    <row r="488" spans="1:1">
      <c r="A488" s="2" t="str">
        <f>HYPERLINK("https://www.foodcoach.me/recipe/super-fast-chicken-stir-fry/","Super Fast Chicken Stir-Fry")</f>
        <v>Super Fast Chicken Stir-Fry</v>
      </c>
    </row>
    <row r="489" spans="1:1">
      <c r="A489" s="2" t="str">
        <f>HYPERLINK("https://www.foodcoach.me/recipe/sweet-smokey-steak-fajitas/","Sweet and Smokey Steak Fajitas")</f>
        <v>Sweet and Smokey Steak Fajitas</v>
      </c>
    </row>
    <row r="490" spans="1:1">
      <c r="A490" s="2" t="str">
        <f>HYPERLINK("https://www.foodcoach.me/recipe/sweet-baby-carrots/","Sweet Baby Carrots")</f>
        <v>Sweet Baby Carrots</v>
      </c>
    </row>
    <row r="491" spans="1:1">
      <c r="A491" s="2" t="str">
        <f>HYPERLINK("https://www.foodcoach.me/recipe/sweet-chipotle-turkey-chili/","Sweet Chipotle Turkey Chili")</f>
        <v>Sweet Chipotle Turkey Chili</v>
      </c>
    </row>
    <row r="492" spans="1:1">
      <c r="A492" s="2" t="str">
        <f>HYPERLINK("https://www.foodcoach.me/recipe/sweet-pepper-poppers/","Sweet Pepper Poppers")</f>
        <v>Sweet Pepper Poppers</v>
      </c>
    </row>
    <row r="493" spans="1:1">
      <c r="A493" s="2" t="str">
        <f>HYPERLINK("https://www.foodcoach.me/recipe/swiss-mushroom-bun-less-burger-wls-recipes/","Swiss Mushroom Bun-less Burger | WLS Recipes")</f>
        <v>Swiss Mushroom Bun-less Burger | WLS Recipes</v>
      </c>
    </row>
    <row r="494" spans="1:1">
      <c r="A494" s="7" t="s">
        <v>59</v>
      </c>
    </row>
    <row r="495" spans="1:1">
      <c r="A495" s="2" t="str">
        <f>HYPERLINK("https://www.foodcoach.me/recipe/tasty-tiny-steak-bites/","Tasty Tiny Steak Bites")</f>
        <v>Tasty Tiny Steak Bites</v>
      </c>
    </row>
    <row r="496" spans="1:1">
      <c r="A496" s="2" t="str">
        <f>HYPERLINK("https://www.foodcoach.me/recipe/tender-steak-tips-crockpot-wls-recipe/","Tender Steak Tips - Crockpot WLS Recipe")</f>
        <v>Tender Steak Tips - Crockpot WLS Recipe</v>
      </c>
    </row>
    <row r="497" spans="1:1">
      <c r="A497" s="2" t="str">
        <f>HYPERLINK("https://www.foodcoach.me/recipe/teriyaki-chicken-kebabs/","Teriyaki Chicken Kebabs - Bariatric Recipes")</f>
        <v>Teriyaki Chicken Kebabs - Bariatric Recipes</v>
      </c>
    </row>
    <row r="498" spans="1:1">
      <c r="A498" s="2" t="str">
        <f>HYPERLINK("https://www.foodcoach.me/recipe/teriyaki-meatloaf/","Teriyaki Meatloaf - Low Carb WLS Recipe")</f>
        <v>Teriyaki Meatloaf - Low Carb WLS Recipe</v>
      </c>
    </row>
    <row r="499" spans="1:1">
      <c r="A499" s="2" t="str">
        <f>HYPERLINK("https://www.foodcoach.me/recipe/tex-mex-meatloaf/","Tex Mex Meatloaf")</f>
        <v>Tex Mex Meatloaf</v>
      </c>
    </row>
    <row r="500" spans="1:1">
      <c r="A500" s="2" t="str">
        <f>HYPERLINK("https://www.foodcoach.me/recipe/tex-mex-crockpot-chicken-bariatric-recipe/","Tex Mex Slow Cooker Chicken")</f>
        <v>Tex Mex Slow Cooker Chicken</v>
      </c>
    </row>
    <row r="501" spans="1:1">
      <c r="A501" s="2" t="str">
        <f>HYPERLINK("https://www.foodcoach.me/recipe/tex-mex-beef-stew/","Tex-Mex Beef Stew - Bariatric Recipes")</f>
        <v>Tex-Mex Beef Stew - Bariatric Recipes</v>
      </c>
    </row>
    <row r="502" spans="1:1">
      <c r="A502" s="2" t="str">
        <f>HYPERLINK("https://www.foodcoach.me/recipe/tex-mex-burger-patties/","Tex-Mex Burger Patties - Low Carb WLS Recipe")</f>
        <v>Tex-Mex Burger Patties - Low Carb WLS Recipe</v>
      </c>
    </row>
    <row r="503" spans="1:1">
      <c r="A503" s="2" t="str">
        <f>HYPERLINK("https://www.foodcoach.me/recipe/tex-mex-stuffed-peppers/","Tex-Mex Stuffed Peppers")</f>
        <v>Tex-Mex Stuffed Peppers</v>
      </c>
    </row>
    <row r="504" spans="1:1">
      <c r="A504" s="2" t="str">
        <f>HYPERLINK("https://www.foodcoach.me/recipe/best-bbq-grilled-chicken-breasts/","The Best BBQ Grilled Chicken Breasts")</f>
        <v>The Best BBQ Grilled Chicken Breasts</v>
      </c>
    </row>
    <row r="505" spans="1:1">
      <c r="A505" s="2" t="str">
        <f>HYPERLINK("https://www.foodcoach.me/?s=Thin+Sliced+Grilled+Steaks","Thin Sliced Grilled Steaks")</f>
        <v>Thin Sliced Grilled Steaks</v>
      </c>
    </row>
    <row r="506" spans="1:1">
      <c r="A506" s="2" t="str">
        <f>HYPERLINK("https://www.foodcoach.me/recipe/tilapia-pineapple-salsa/","Tilapia with Pineapple Salsa")</f>
        <v>Tilapia with Pineapple Salsa</v>
      </c>
    </row>
    <row r="507" spans="1:1">
      <c r="A507" s="2" t="str">
        <f>HYPERLINK("https://www.foodcoach.me/recipe/tomatillo-huevos-rancheros/","Tomatillo Huevos Rancheros - WLS Recipes")</f>
        <v>Tomatillo Huevos Rancheros - WLS Recipes</v>
      </c>
    </row>
    <row r="508" spans="1:1">
      <c r="A508" s="2" t="str">
        <f>HYPERLINK("https://www.foodcoach.me/recipe/tomato-egg-scrambler/","Tomato &amp; Egg Scrambler")</f>
        <v>Tomato &amp; Egg Scrambler</v>
      </c>
    </row>
    <row r="509" spans="1:1">
      <c r="A509" s="2" t="str">
        <f>HYPERLINK("https://www.foodcoach.me/recipe/tomato-basil-artichoke-topped-chicken/","Tomato Basil Artichoke Topped Chicken")</f>
        <v>Tomato Basil Artichoke Topped Chicken</v>
      </c>
    </row>
    <row r="510" spans="1:1">
      <c r="A510" s="2" t="str">
        <f>HYPERLINK("https://www.foodcoach.me/recipe/tropical-shrimp-ceviche-bariatric-lunch-idea/","Tropical Shrimp Ceviche - Bariatric Lunch Idea")</f>
        <v>Tropical Shrimp Ceviche - Bariatric Lunch Idea</v>
      </c>
    </row>
    <row r="511" spans="1:1">
      <c r="A511" s="2" t="str">
        <f>HYPERLINK("https://www.foodcoach.me/recipe/tropical-tomato-salsa/","Tropical Tomato Salsa")</f>
        <v>Tropical Tomato Salsa</v>
      </c>
    </row>
    <row r="512" spans="1:1">
      <c r="A512" s="2" t="str">
        <f>HYPERLINK("https://www.foodcoach.me/recipe/tuna-salad-stuffed-tomatoes/","Tuna Salad Stuffed Tomatoes")</f>
        <v>Tuna Salad Stuffed Tomatoes</v>
      </c>
    </row>
    <row r="513" spans="1:1">
      <c r="A513" s="2" t="str">
        <f>HYPERLINK("https://www.foodcoach.me/recipe/turkey-bacon-chicken-pinwheels/","Turkey Bacon Chicken Pinwheels - WLS Recipe")</f>
        <v>Turkey Bacon Chicken Pinwheels - WLS Recipe</v>
      </c>
    </row>
    <row r="514" spans="1:1">
      <c r="A514" s="2" t="str">
        <f>HYPERLINK("https://www.foodcoach.me/recipe/turkey-bacon-spinach-artichoke-dip/","Turkey Bacon Spinach Artichoke Dip")</f>
        <v>Turkey Bacon Spinach Artichoke Dip</v>
      </c>
    </row>
    <row r="515" spans="1:1">
      <c r="A515" s="2" t="str">
        <f>HYPERLINK("https://www.foodcoach.me/recipe/turkey-bacon-stuffed-mushrooms/","Turkey Bacon Stuffed Mushrooms")</f>
        <v>Turkey Bacon Stuffed Mushrooms</v>
      </c>
    </row>
    <row r="516" spans="1:1">
      <c r="A516" s="2" t="str">
        <f>HYPERLINK("https://www.foodcoach.me/recipe/turkey-bacon-wrapped-pork-mango-salsa/","Turkey Bacon Wrapped Pork with Mango Salsa")</f>
        <v>Turkey Bacon Wrapped Pork with Mango Salsa</v>
      </c>
    </row>
    <row r="517" spans="1:1">
      <c r="A517" s="2" t="str">
        <f>HYPERLINK("https://www.foodcoach.me/recipe/turkey-bacon-onion-cheddar-stuffed-burgers/","Turkey Bacon, Onion &amp; Cheddar Stuffed Burgers")</f>
        <v>Turkey Bacon, Onion &amp; Cheddar Stuffed Burgers</v>
      </c>
    </row>
    <row r="518" spans="1:1">
      <c r="A518" s="5" t="s">
        <v>60</v>
      </c>
    </row>
    <row r="519" spans="1:1">
      <c r="A519" s="5" t="s">
        <v>61</v>
      </c>
    </row>
    <row r="520" spans="1:1">
      <c r="A520" s="2" t="str">
        <f>HYPERLINK("https://www.foodcoach.me/recipe/turkey-sausage-bell-pepper-egg-cups/","Turkey Sausage &amp; Bell Pepper Egg Cups")</f>
        <v>Turkey Sausage &amp; Bell Pepper Egg Cups</v>
      </c>
    </row>
    <row r="521" spans="1:1">
      <c r="A521" s="2" t="str">
        <f>HYPERLINK("https://www.foodcoach.me/recipe/turkey-sausage-mozzarella-meatloaf/","Turkey Sausage &amp; Mozzarella Meatloaf - Low Carb WLS Recipe")</f>
        <v>Turkey Sausage &amp; Mozzarella Meatloaf - Low Carb WLS Recipe</v>
      </c>
    </row>
    <row r="522" spans="1:1">
      <c r="A522" s="4" t="s">
        <v>62</v>
      </c>
    </row>
    <row r="523" spans="1:1">
      <c r="A523" s="2" t="str">
        <f>HYPERLINK("https://www.foodcoach.me/recipe/turkey-spinach-meatballs-2/","Turkey Spinach Meatballs")</f>
        <v>Turkey Spinach Meatballs</v>
      </c>
    </row>
    <row r="524" spans="1:1">
      <c r="A524" s="2" t="str">
        <f>HYPERLINK("https://www.foodcoach.me/recipe/turkey-taco-meatballs/","Turkey Taco Meatballs")</f>
        <v>Turkey Taco Meatballs</v>
      </c>
    </row>
    <row r="525" spans="1:1">
      <c r="A525" s="2" t="str">
        <f>HYPERLINK("https://www.foodcoach.me/recipe/turkey-taco-zucchini-boats/","Turkey Taco Zucchini Boats")</f>
        <v>Turkey Taco Zucchini Boats</v>
      </c>
    </row>
    <row r="526" spans="1:1">
      <c r="A526" s="2" t="str">
        <f>HYPERLINK("https://www.foodcoach.me/recipe/tuscan-chicken-skillet/","Tuscan Chicken Skillet - Bariatric Recipes")</f>
        <v>Tuscan Chicken Skillet - Bariatric Recipes</v>
      </c>
    </row>
    <row r="527" spans="1:1">
      <c r="A527" s="2" t="str">
        <f>HYPERLINK("https://www.foodcoach.me/recipe/tuscan-pork-chop-skillet/","Tuscan Pork Chop Skillet")</f>
        <v>Tuscan Pork Chop Skillet</v>
      </c>
    </row>
    <row r="528" spans="1:1">
      <c r="A528" s="4" t="s">
        <v>63</v>
      </c>
    </row>
    <row r="529" spans="1:1">
      <c r="A529" s="2" t="str">
        <f>HYPERLINK("https://www.foodcoach.me/recipe/tuscan-tuna-salad-bariatric-soft-recipe/","Tuscan Tuna Salad - Bariatric Soft Recipe")</f>
        <v>Tuscan Tuna Salad - Bariatric Soft Recipe</v>
      </c>
    </row>
    <row r="530" spans="1:1">
      <c r="A530" s="2" t="str">
        <f>HYPERLINK("https://www.foodcoach.me/recipe/unstuffed-cabbage-rolls/","Unstuffed Cabbage Rolls")</f>
        <v>Unstuffed Cabbage Rolls</v>
      </c>
    </row>
    <row r="531" spans="1:1">
      <c r="A531" s="2" t="str">
        <f>HYPERLINK("https://www.foodcoach.me/recipe/vanilla-spice-protein-shake/","Vanilla Spice Protein Shake")</f>
        <v>Vanilla Spice Protein Shake</v>
      </c>
    </row>
    <row r="532" spans="1:1">
      <c r="A532" s="2" t="str">
        <f>HYPERLINK("https://www.foodcoach.me/recipe/vanilla-strawberry-protein-shake/","Vanilla Strawberry Protein Shake")</f>
        <v>Vanilla Strawberry Protein Shake</v>
      </c>
    </row>
    <row r="533" spans="1:1">
      <c r="A533" s="2" t="str">
        <f>HYPERLINK("https://www.foodcoach.me/recipe/vegetable-ribbon-salad/","Vegetable Ribbon Salad")</f>
        <v>Vegetable Ribbon Salad</v>
      </c>
    </row>
    <row r="534" spans="1:1">
      <c r="A534" s="2" t="str">
        <f>HYPERLINK("https://www.foodcoach.me/recipe/veracruz-stove-top-chicken/","Veracruz Stove Top Chicken")</f>
        <v>Veracruz Stove Top Chicken</v>
      </c>
    </row>
    <row r="535" spans="1:1">
      <c r="A535" s="2" t="str">
        <f>HYPERLINK("https://www.foodcoach.me/recipe/video-cucumber-tomato-salad/","Video- Cucumber Tomato Salad")</f>
        <v>Video- Cucumber Tomato Salad</v>
      </c>
    </row>
    <row r="536" spans="1:1">
      <c r="A536" s="2" t="str">
        <f>HYPERLINK("https://www.foodcoach.me/recipe/walnut-chicken-with-basil-video/","Walnut Chicken and Basil Skillet *Video*")</f>
        <v>Walnut Chicken and Basil Skillet *Video*</v>
      </c>
    </row>
    <row r="537" spans="1:1">
      <c r="A537" s="2" t="str">
        <f>HYPERLINK("https://www.foodcoach.me/recipe/warm-tomato-relish-with-chicken-breast/","Warm Tomato Relish with Chicken Breast")</f>
        <v>Warm Tomato Relish with Chicken Breast</v>
      </c>
    </row>
    <row r="538" spans="1:1">
      <c r="A538" s="2" t="str">
        <f>HYPERLINK("https://www.foodcoach.me/recipe/weight-loss-surgery-friendly-steak-fajitas/","Weight-Loss Surgery Friendly Steak Fajitas")</f>
        <v>Weight-Loss Surgery Friendly Steak Fajitas</v>
      </c>
    </row>
    <row r="539" spans="1:1">
      <c r="A539" s="2" t="str">
        <f>HYPERLINK("https://www.foodcoach.me/recipe/white-chicken-chili/","White Chicken Chili")</f>
        <v>White Chicken Chili</v>
      </c>
    </row>
    <row r="540" spans="1:1">
      <c r="A540" s="2" t="str">
        <f>HYPERLINK("https://www.foodcoach.me/recipe/white-chocolate-protein-shake/","White Chocolate Protein Shake")</f>
        <v>White Chocolate Protein Shake</v>
      </c>
    </row>
    <row r="541" spans="1:1">
      <c r="A541" s="12" t="s">
        <v>64</v>
      </c>
    </row>
    <row r="542" spans="1:1">
      <c r="A542" s="2" t="str">
        <f>HYPERLINK("https://www.foodcoach.me/recipe/white-enchilada-zucchini-boats/","White Enchilada Zucchini Boats")</f>
        <v>White Enchilada Zucchini Boats</v>
      </c>
    </row>
    <row r="543" spans="1:1">
      <c r="A543" s="2" t="str">
        <f>HYPERLINK("https://www.foodcoach.me/recipe/white-turkey-chili/","White Turkey Chili - WLS Recipes")</f>
        <v>White Turkey Chili - WLS Recipes</v>
      </c>
    </row>
    <row r="544" spans="1:1">
      <c r="A544" s="2" t="str">
        <f>HYPERLINK("https://www.foodcoach.me/recipe/wls-mini-hamburgers/","WLS Mini Hamburgers!")</f>
        <v>WLS Mini Hamburgers!</v>
      </c>
    </row>
    <row r="545" spans="1:1">
      <c r="A545" s="2" t="str">
        <f>HYPERLINK("https://www.foodcoach.me/recipe/zucchini-turkey-bacon-pasta-toss/","Zucchini &amp; Turkey Bacon ""Pasta"" Toss")</f>
        <v>Zucchini &amp; Turkey Bacon "Pasta" Toss</v>
      </c>
    </row>
    <row r="546" spans="1:1">
      <c r="A546" s="2" t="str">
        <f>HYPERLINK("https://www.foodcoach.me/recipe/zucchini-artichoke-bites/","Zucchini Artichoke Bites - Bariatric Snacks")</f>
        <v>Zucchini Artichoke Bites - Bariatric Snacks</v>
      </c>
    </row>
    <row r="547" spans="1:1">
      <c r="A547" s="2" t="str">
        <f>HYPERLINK("https://www.foodcoach.me/recipe/wls-cooking-video-zucchini-fritters/","Zucchini Fritters - WLS Cooking Video")</f>
        <v>Zucchini Fritters - WLS Cooking Video</v>
      </c>
    </row>
    <row r="548" spans="1:1">
      <c r="A548" s="2" t="str">
        <f>HYPERLINK("https://www.foodcoach.me/recipe/zucchini-lasagna/","Zucchini Lasagna - Bariatric Recipes")</f>
        <v>Zucchini Lasagna - Bariatric Recipes</v>
      </c>
    </row>
    <row r="549" spans="1:1">
      <c r="A549" s="2" t="str">
        <f>HYPERLINK("https://www.foodcoach.me/recipe/zucchini-pesto-pasta/","Zucchini Pesto Pasta")</f>
        <v>Zucchini Pesto Pasta</v>
      </c>
    </row>
    <row r="550" spans="1:1">
      <c r="A550" s="2" t="str">
        <f>HYPERLINK("https://www.foodcoach.me/?s=Zucchini+Pizza+Boats","Zucchini Pizza Boats")</f>
        <v>Zucchini Pizza Boats</v>
      </c>
    </row>
    <row r="551" spans="1:1">
      <c r="A551" s="2" t="str">
        <f>HYPERLINK("https://www.foodcoach.me/recipe/zucchini-pizza-rolls-bariatric-friendly-appetizer/","Zucchini Pizza Rolls - Bariatric Friendly Appetizer")</f>
        <v>Zucchini Pizza Rolls - Bariatric Friendly Appetizer</v>
      </c>
    </row>
    <row r="552" spans="1:1">
      <c r="A552" s="13" t="s">
        <v>65</v>
      </c>
    </row>
    <row r="553" spans="1:1">
      <c r="A553" s="2" t="str">
        <f>HYPERLINK("https://www.foodcoach.me/recipe/zucchini-pecan-herb-pesto/","Zucchini with Pecan Herb Pesto")</f>
        <v>Zucchini with Pecan Herb Pesto</v>
      </c>
    </row>
    <row r="554" spans="1:1">
      <c r="A554" s="5" t="s">
        <v>66</v>
      </c>
    </row>
    <row r="555" spans="1:1">
      <c r="A555" s="5" t="s">
        <v>67</v>
      </c>
    </row>
    <row r="556" spans="1:1">
      <c r="A556" s="5" t="s">
        <v>68</v>
      </c>
    </row>
    <row r="557" spans="1:1">
      <c r="A557" s="5" t="s">
        <v>69</v>
      </c>
    </row>
    <row r="558" spans="1:1">
      <c r="A558" s="5" t="s">
        <v>70</v>
      </c>
    </row>
    <row r="559" spans="1:1">
      <c r="A559" s="5" t="s">
        <v>71</v>
      </c>
    </row>
    <row r="560" spans="1:1">
      <c r="A560" s="5" t="s">
        <v>72</v>
      </c>
    </row>
    <row r="561" spans="1:1">
      <c r="A561" s="5" t="s">
        <v>73</v>
      </c>
    </row>
    <row r="562" spans="1:1">
      <c r="A562" s="5" t="s">
        <v>74</v>
      </c>
    </row>
    <row r="563" spans="1:1">
      <c r="A563" s="5" t="s">
        <v>75</v>
      </c>
    </row>
    <row r="564" spans="1:1">
      <c r="A564" s="11" t="s">
        <v>76</v>
      </c>
    </row>
    <row r="565" spans="1:1">
      <c r="A565" s="11" t="s">
        <v>77</v>
      </c>
    </row>
    <row r="566" spans="1:1">
      <c r="A566" s="11" t="s">
        <v>78</v>
      </c>
    </row>
    <row r="567" spans="1:1">
      <c r="A567" s="11" t="s">
        <v>79</v>
      </c>
    </row>
    <row r="568" spans="1:1">
      <c r="A568" s="11" t="s">
        <v>80</v>
      </c>
    </row>
    <row r="569" spans="1:1">
      <c r="A569" s="11" t="s">
        <v>81</v>
      </c>
    </row>
    <row r="570" spans="1:1">
      <c r="A570" s="11" t="s">
        <v>82</v>
      </c>
    </row>
    <row r="571" spans="1:1">
      <c r="A571" s="11" t="s">
        <v>83</v>
      </c>
    </row>
    <row r="572" spans="1:1">
      <c r="A572" s="5" t="s">
        <v>84</v>
      </c>
    </row>
    <row r="573" spans="1:1">
      <c r="A573" s="11" t="s">
        <v>12</v>
      </c>
    </row>
    <row r="574" spans="1:1">
      <c r="A574" s="5" t="s">
        <v>85</v>
      </c>
    </row>
    <row r="575" spans="1:1">
      <c r="A575" s="5" t="s">
        <v>86</v>
      </c>
    </row>
    <row r="576" spans="1:1">
      <c r="A576" s="5" t="s">
        <v>87</v>
      </c>
    </row>
  </sheetData>
  <hyperlinks>
    <hyperlink ref="A17" r:id="rId1" xr:uid="{230216AE-0D86-6441-B506-29453E96BDCE}"/>
    <hyperlink ref="A57" r:id="rId2" xr:uid="{39F9687B-0BDD-E940-8434-6329C00A294F}"/>
    <hyperlink ref="A64" location="Recipe Master List!A1" display="BLT Deviled Eggs - Bariatric Recipe" xr:uid="{310C02F5-33B5-EA43-BC97-8738AE78207C}"/>
    <hyperlink ref="A88" r:id="rId3" xr:uid="{211F5CFD-EDBD-F54C-B207-2367395DF5CF}"/>
    <hyperlink ref="A225" r:id="rId4" xr:uid="{9EA8F0D5-ACE3-5245-B84E-A205473E3765}"/>
    <hyperlink ref="A287" r:id="rId5" xr:uid="{B44825A6-7D50-564A-85DE-6B3F380A0AFD}"/>
    <hyperlink ref="A58" r:id="rId6" xr:uid="{755D5582-0156-AA46-BB30-E1845F6622EE}"/>
    <hyperlink ref="A121" r:id="rId7" xr:uid="{86C94976-E8D4-DE48-A924-901659AF766F}"/>
    <hyperlink ref="A199" r:id="rId8" xr:uid="{869DE16C-3A35-F84B-AEDD-1742695C25F8}"/>
    <hyperlink ref="A236" r:id="rId9" xr:uid="{6A092458-8EFA-CE44-9173-E048CC1C18A2}"/>
    <hyperlink ref="A255" r:id="rId10" xr:uid="{AF413FFF-ADDE-C543-B3C4-33ADD4CDECA5}"/>
    <hyperlink ref="A260" r:id="rId11" xr:uid="{D63F6D47-8E71-3F43-AF0F-766D49A9CB95}"/>
    <hyperlink ref="A315" r:id="rId12" xr:uid="{797C8F77-DB9B-9C48-98B0-5D12A2023269}"/>
    <hyperlink ref="A394" r:id="rId13" xr:uid="{5C411A4A-5B9D-6841-B7E0-445BCDA583CF}"/>
    <hyperlink ref="A11" r:id="rId14" xr:uid="{B9A88001-1CA8-C946-BBBB-B3933EBC03A7}"/>
    <hyperlink ref="A6" r:id="rId15" xr:uid="{F040D792-0337-7845-9A4B-6C8BBE5FBB8F}"/>
    <hyperlink ref="A16" r:id="rId16" xr:uid="{F3D6E75C-E179-AA43-A9F3-ADF51EEDF93A}"/>
    <hyperlink ref="A18" r:id="rId17" xr:uid="{CABB7E81-D482-804F-9F4D-BBB0021F17F0}"/>
    <hyperlink ref="A38" r:id="rId18" xr:uid="{BFE05F07-FFAE-434A-8314-A637491B94FB}"/>
    <hyperlink ref="A140" r:id="rId19" xr:uid="{AAE1B07B-C45F-A646-9A56-6D472E1F81FA}"/>
    <hyperlink ref="A151" r:id="rId20" xr:uid="{3C28FC0E-BA81-504D-9F36-25CE0A6B1BED}"/>
    <hyperlink ref="A237" r:id="rId21" xr:uid="{C5863A54-118C-A246-A51D-DA56079AFBBA}"/>
    <hyperlink ref="A259" r:id="rId22" xr:uid="{72A8240A-AD75-284B-99AE-CF00A572F7BA}"/>
    <hyperlink ref="A261" r:id="rId23" xr:uid="{91848923-8CB4-A54F-81EC-CBAC905133CA}"/>
    <hyperlink ref="A264" r:id="rId24" xr:uid="{24DBF57A-6781-BF4E-9FD8-6124AD7943DA}"/>
    <hyperlink ref="A265" r:id="rId25" xr:uid="{74D811B2-FF33-2040-8F6C-CE9100C31EDD}"/>
    <hyperlink ref="A267" r:id="rId26" xr:uid="{C2DBF515-5122-A243-BC3C-501CD0821E1A}"/>
    <hyperlink ref="A268" r:id="rId27" xr:uid="{53F2A942-FB30-6B43-9820-5D4DC79896C9}"/>
    <hyperlink ref="A271" r:id="rId28" xr:uid="{1E482E67-B323-7845-A04B-1BF1267E57B7}"/>
    <hyperlink ref="A272" r:id="rId29" xr:uid="{30E82393-B09A-1A40-A37D-08E4E95FEE2B}"/>
    <hyperlink ref="A279" r:id="rId30" xr:uid="{65013370-592D-1F4D-BDB0-88922D9D102C}"/>
    <hyperlink ref="A301" r:id="rId31" xr:uid="{29A7E468-E934-474D-92BC-D2F8D289D656}"/>
    <hyperlink ref="A422" r:id="rId32" xr:uid="{863A8E01-A919-B241-B758-A2583B4A38C5}"/>
    <hyperlink ref="A487" r:id="rId33" xr:uid="{8F8A6AFF-2579-8A4A-B346-3506695E0225}"/>
    <hyperlink ref="A494" r:id="rId34" xr:uid="{73C35FA5-1DD9-EF4E-A804-FFC4C1BAB618}"/>
    <hyperlink ref="A528" r:id="rId35" xr:uid="{9E8FBF39-50BF-C845-B144-AD674486AC6B}"/>
    <hyperlink ref="A552" r:id="rId36" xr:uid="{505D51B3-9DA2-5740-A203-A536953A9EF3}"/>
    <hyperlink ref="A334" r:id="rId37" xr:uid="{17D6DCBC-0817-3B49-BFF7-0C736AE1F79B}"/>
    <hyperlink ref="A248" r:id="rId38" xr:uid="{2B21994F-1CC1-2E47-B413-07B86B7AC2CF}"/>
    <hyperlink ref="A7" r:id="rId39" xr:uid="{11D2CCB4-BE22-EC49-AC76-E8E2353EA914}"/>
    <hyperlink ref="A8" r:id="rId40" xr:uid="{C2AF2942-40D6-D748-AB13-739A5840018E}"/>
    <hyperlink ref="A522" r:id="rId41" xr:uid="{4766EDAA-4141-4148-BA67-D20B53500956}"/>
    <hyperlink ref="A133" r:id="rId42" xr:uid="{8F08CDA0-A397-554F-8E59-AB36534F1B2C}"/>
    <hyperlink ref="A269" r:id="rId43" xr:uid="{9AEF6D89-4A1F-8144-A284-46FDACFF2D6C}"/>
    <hyperlink ref="A263" r:id="rId44" xr:uid="{19294523-8D37-B945-8465-153E69A7BD1A}"/>
    <hyperlink ref="A424" r:id="rId45" xr:uid="{FDEB167F-636D-4F4C-B0A1-60847F88C872}"/>
    <hyperlink ref="A478" r:id="rId46" xr:uid="{13C040EB-BA40-0249-B8DD-1F3E1707F4D0}"/>
    <hyperlink ref="A203" r:id="rId47" xr:uid="{9DB55F1B-F13D-1042-A80C-BA6A7F01B5AA}"/>
    <hyperlink ref="A518" r:id="rId48" xr:uid="{8128D11A-3CFA-4A47-AFEB-EA8B43294F39}"/>
    <hyperlink ref="A131" r:id="rId49" xr:uid="{AD97BC75-60EE-5F47-8F9D-CECB0D36E04A}"/>
    <hyperlink ref="A519" r:id="rId50" xr:uid="{E0B73101-2E83-ED4D-85EA-EDF2CD35BFFF}"/>
    <hyperlink ref="A9" r:id="rId51" xr:uid="{605A1747-BB71-5047-AF92-0D352D7FDB06}"/>
    <hyperlink ref="A10" r:id="rId52" xr:uid="{3FCC46CB-D6A2-1547-999E-724F0E7A7004}"/>
    <hyperlink ref="A252" r:id="rId53" xr:uid="{B9DC1028-0373-B04E-B0B4-1ABB3D924E60}"/>
    <hyperlink ref="A436" r:id="rId54" xr:uid="{EA3F4533-3AE5-444D-988E-B8E07F1E64B8}"/>
    <hyperlink ref="A372" r:id="rId55" xr:uid="{8F9F14E3-2DFA-3D4D-8133-277F1F3BB579}"/>
    <hyperlink ref="A231" r:id="rId56" xr:uid="{E675D428-54BF-174E-B4F1-C8CBF12A1524}"/>
    <hyperlink ref="A27" r:id="rId57" xr:uid="{A7CE780A-B526-744B-A859-F4D09C2277FB}"/>
    <hyperlink ref="A440" r:id="rId58" xr:uid="{F1C4F14D-31C0-C346-8837-860F06270113}"/>
    <hyperlink ref="A418" r:id="rId59" xr:uid="{BC4C22B7-1A85-7542-99BF-AFE07B9E5C98}"/>
    <hyperlink ref="A41" r:id="rId60" xr:uid="{CE43206C-2A1F-B042-9709-5DE690C6C557}"/>
    <hyperlink ref="A262" r:id="rId61" xr:uid="{BA2D9343-2CA1-3B49-9769-730AA8DC81B5}"/>
    <hyperlink ref="A554" r:id="rId62" xr:uid="{E1BBF94D-F022-7040-964F-C07AB85752A0}"/>
    <hyperlink ref="A555" r:id="rId63" xr:uid="{FBB6B05C-06D6-B642-8E5B-012DE61BC88A}"/>
    <hyperlink ref="A556" r:id="rId64" xr:uid="{964C2A0F-300A-6A48-875C-2CD5E4A62895}"/>
    <hyperlink ref="A557" r:id="rId65" xr:uid="{397FDF6A-9C5F-B741-9297-85618BC3840F}"/>
    <hyperlink ref="A558" r:id="rId66" xr:uid="{4CBD8922-1A8F-8C46-A889-706B5D9665DA}"/>
    <hyperlink ref="A559" r:id="rId67" xr:uid="{E4FCAEB5-D256-B74E-BDE6-F31C9B3128C4}"/>
    <hyperlink ref="A560" r:id="rId68" xr:uid="{AC2BA9E9-8246-FE4F-85F3-E0D33A95182A}"/>
    <hyperlink ref="A561" r:id="rId69" xr:uid="{B4FF47F0-18FD-1142-848B-2A3CC626A5F9}"/>
    <hyperlink ref="A562" r:id="rId70" xr:uid="{4630A44F-37F5-134E-97DD-FC51EBF526A6}"/>
    <hyperlink ref="A563" r:id="rId71" xr:uid="{E581568D-6C43-A64D-9ECA-4964A2A5D90E}"/>
    <hyperlink ref="A574" r:id="rId72" xr:uid="{D3B4CD63-96BB-2444-B056-2FCF039C536E}"/>
    <hyperlink ref="A575" r:id="rId73" xr:uid="{7E8C2A36-3322-4746-915C-99CBBCCC1CDF}"/>
    <hyperlink ref="A576" r:id="rId74" xr:uid="{C6CEF5B8-2782-3844-B635-12F0DD8532D9}"/>
    <hyperlink ref="A572" r:id="rId75" xr:uid="{D8D35520-92C4-FD43-B195-2FCFDCB7EAE5}"/>
  </hyperlinks>
  <pageMargins left="0.7" right="0.7" top="0.75" bottom="0.75" header="0.3" footer="0.3"/>
  <legacyDrawing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2020-12-09T16:36:21Z</dcterms:created>
  <dcterms:modified xsi:type="dcterms:W3CDTF">2020-12-09T16:37:00Z</dcterms:modified>
</cp:coreProperties>
</file>